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2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<sst xmlns="http://schemas.openxmlformats.org/spreadsheetml/2006/main" count="197" uniqueCount="66">
  <si>
    <t>№ п/п</t>
  </si>
  <si>
    <t>Адрес жилого дома</t>
  </si>
  <si>
    <t>Теплоисточник</t>
  </si>
  <si>
    <t>Тепловая нагрузка ккал/час</t>
  </si>
  <si>
    <t>Площадь жилых помещений кв.м.</t>
  </si>
  <si>
    <t>Норматив потребления  Гк/на кв.м. (7 месяцев)</t>
  </si>
  <si>
    <t>Гкал в месяц</t>
  </si>
  <si>
    <t>Гкал с января по апрель</t>
  </si>
  <si>
    <t>Тариф с учетом НДС руб./Гкал.</t>
  </si>
  <si>
    <t>Сумма с января по апрель (руб.)</t>
  </si>
  <si>
    <t>1</t>
  </si>
  <si>
    <t>пр.Нариманова 112</t>
  </si>
  <si>
    <t>Котельная 324-1 кв</t>
  </si>
  <si>
    <t>2</t>
  </si>
  <si>
    <t>ул.Л.Шевцовой 54а</t>
  </si>
  <si>
    <t>Котельная УПИ</t>
  </si>
  <si>
    <t>3</t>
  </si>
  <si>
    <t>ул.Л.Шевцовой 54б2к</t>
  </si>
  <si>
    <t>4</t>
  </si>
  <si>
    <t>ул.Л.Шевцовой 54б3к</t>
  </si>
  <si>
    <t>5</t>
  </si>
  <si>
    <t>ул.Л.Шевцовой 54б4к</t>
  </si>
  <si>
    <t>6</t>
  </si>
  <si>
    <t>ул.Л.Шевцовой 54б5к</t>
  </si>
  <si>
    <t>7</t>
  </si>
  <si>
    <t>ул.Л.Шевцовой 59</t>
  </si>
  <si>
    <t>Котельная 337-1 кв</t>
  </si>
  <si>
    <t>8</t>
  </si>
  <si>
    <t>ул.Р.Люксембург 36а</t>
  </si>
  <si>
    <t>9</t>
  </si>
  <si>
    <t>ул.Р.Люксембург 42</t>
  </si>
  <si>
    <t>10</t>
  </si>
  <si>
    <t>ул.Радищева 124</t>
  </si>
  <si>
    <t>Котельная Училище связи</t>
  </si>
  <si>
    <t>11</t>
  </si>
  <si>
    <t>ул.Сев.Венец 30</t>
  </si>
  <si>
    <t>Котельная 280 кв</t>
  </si>
  <si>
    <t>Итого:</t>
  </si>
  <si>
    <t>---</t>
  </si>
  <si>
    <t>Гкал с октября по декабрь</t>
  </si>
  <si>
    <t>Сумма с октября по декабрь (руб.)</t>
  </si>
  <si>
    <t>Итого отопления в отопительный период (семь месяцев):</t>
  </si>
  <si>
    <t>Горячее водоснабжение</t>
  </si>
  <si>
    <t>Кол-во человек</t>
  </si>
  <si>
    <t>Норматив потребления куб.м. / на 1 человека в месяц</t>
  </si>
  <si>
    <t>Норматив потребления Гкалл / на 1 человека в месяц</t>
  </si>
  <si>
    <t>куб.м. в месяц</t>
  </si>
  <si>
    <t>Гкал в  месяц</t>
  </si>
  <si>
    <t>Тариф с учетом НДС руб./куб.м</t>
  </si>
  <si>
    <t>Тариф с учетом НДС руб./Гкал</t>
  </si>
  <si>
    <t>Сумма с января по июнь руб/куб.м.</t>
  </si>
  <si>
    <t>Сумма с января по июнь руб/Гкал</t>
  </si>
  <si>
    <t>Сумма с января по июнь</t>
  </si>
  <si>
    <t>ул.Л.Шевцовой 54б1к</t>
  </si>
  <si>
    <t>Сумма с июля по декабрь руб/куб.м.</t>
  </si>
  <si>
    <t>Сумма с июля по декабрь руб/Гкал</t>
  </si>
  <si>
    <t>Сумма с июля по декабрь</t>
  </si>
  <si>
    <t>Итого ГВС в год:</t>
  </si>
  <si>
    <t>Итого по договору:</t>
  </si>
  <si>
    <t>Теплоснабжающая организация</t>
  </si>
  <si>
    <t>Потребитель</t>
  </si>
  <si>
    <t>_____________ С.Н.Тарасов</t>
  </si>
  <si>
    <t>исп. И.А.Гришина тел. 32-83-01</t>
  </si>
  <si>
    <t>Приложение №-1 к дополнительному соглашению от 11.01.2016г.  к договору теплоснабжения № 721 от 11.09.2014г.</t>
  </si>
  <si>
    <t>тепловая нагрузка ккал/час</t>
  </si>
  <si>
    <t>_____________ З.В.Галактионова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</si>
</sst>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00"/>
    <numFmt numFmtId="166" formatCode="0.000"/>
    <numFmt numFmtId="167" formatCode="0.0"/>
  </numFmts>
  <fonts count="6"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4" fontId="2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4" fontId="0" fillId="0" borderId="0" xfId="0" applyFont="1" applyBorder="1" applyAlignment="1">
      <alignment horizontal="right"/>
    </xf>
    <xf numFmtId="3" fontId="0" fillId="0" borderId="0" xfId="0" applyFont="1" applyBorder="1" applyAlignment="1">
      <alignment horizontal="right"/>
    </xf>
    <xf numFmtId="2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left" wrapText="1"/>
    </xf>
    <xf numFmtId="4" fontId="0" fillId="2" borderId="0" xfId="0" applyFont="1" applyFill="1" applyBorder="1" applyAlignment="1">
      <alignment horizontal="right"/>
    </xf>
    <xf numFmtId="2" fontId="0" fillId="2" borderId="0" xfId="0" applyFont="1" applyFill="1" applyBorder="1" applyAlignment="1">
      <alignment horizontal="right"/>
    </xf>
    <xf numFmtId="3" fontId="0" fillId="2" borderId="0" xfId="0" applyFont="1" applyFill="1" applyBorder="1" applyAlignment="1">
      <alignment horizontal="right"/>
    </xf>
    <xf numFmtId="0" fontId="0" fillId="2" borderId="0" xfId="0" applyFont="1" applyFill="1" applyAlignment="1">
      <alignment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right"/>
    </xf>
    <xf numFmtId="3" fontId="4" fillId="0" borderId="1" xfId="0" applyFont="1" applyBorder="1" applyAlignment="1">
      <alignment horizontal="right"/>
    </xf>
    <xf numFmtId="4" fontId="4" fillId="0" borderId="1" xfId="0" applyFont="1" applyBorder="1" applyAlignment="1">
      <alignment horizontal="right"/>
    </xf>
    <xf numFmtId="2" fontId="4" fillId="0" borderId="1" xfId="0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4" fontId="3" fillId="0" borderId="1" xfId="0" applyFont="1" applyBorder="1" applyAlignment="1">
      <alignment horizontal="right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/>
    </xf>
    <xf numFmtId="0" fontId="4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3" fillId="0" borderId="4" xfId="0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4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165" fontId="5" fillId="0" borderId="1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3" fillId="0" borderId="1" xfId="0" applyFont="1" applyBorder="1" applyAlignment="1">
      <alignment vertical="center" wrapText="1"/>
    </xf>
    <xf numFmtId="1" fontId="4" fillId="0" borderId="1" xfId="0" applyFont="1" applyBorder="1" applyAlignment="1">
      <alignment/>
    </xf>
    <xf numFmtId="164" fontId="4" fillId="0" borderId="1" xfId="0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167" fontId="4" fillId="0" borderId="1" xfId="0" applyNumberFormat="1" applyFont="1" applyBorder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/>
    </xf>
    <xf numFmtId="1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 horizontal="right"/>
    </xf>
    <xf numFmtId="164" fontId="4" fillId="2" borderId="1" xfId="0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 horizontal="right"/>
    </xf>
    <xf numFmtId="2" fontId="4" fillId="2" borderId="1" xfId="0" applyFont="1" applyFill="1" applyBorder="1" applyAlignment="1">
      <alignment horizontal="right"/>
    </xf>
    <xf numFmtId="4" fontId="4" fillId="2" borderId="1" xfId="0" applyFont="1" applyFill="1" applyBorder="1" applyAlignment="1">
      <alignment horizontal="right"/>
    </xf>
    <xf numFmtId="1" fontId="5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8"/>
  <sheetViews>
    <sheetView tabSelected="1" workbookViewId="0" topLeftCell="B19">
      <selection activeCell="L77" sqref="L77"/>
    </sheetView>
  </sheetViews>
  <sheetFormatPr defaultColWidth="9.33203125" defaultRowHeight="11.25"/>
  <cols>
    <col min="1" max="1" width="5.5" style="0" customWidth="1"/>
    <col min="2" max="2" width="19.16015625" style="0" customWidth="1"/>
    <col min="3" max="3" width="10.5" style="0" customWidth="1"/>
    <col min="4" max="4" width="11.5" style="0" customWidth="1"/>
    <col min="5" max="5" width="10.66015625" style="0" customWidth="1"/>
    <col min="6" max="6" width="10.5" style="0" customWidth="1"/>
    <col min="7" max="7" width="13.83203125" style="0" customWidth="1"/>
    <col min="8" max="8" width="13.66015625" style="0" customWidth="1"/>
    <col min="9" max="9" width="10.83203125" style="0" customWidth="1"/>
    <col min="10" max="10" width="11" style="0" customWidth="1"/>
    <col min="11" max="11" width="13.83203125" style="0" customWidth="1"/>
    <col min="12" max="12" width="10.5" style="0" customWidth="1"/>
    <col min="13" max="13" width="12.5" style="0" customWidth="1"/>
    <col min="14" max="14" width="13.33203125" style="0" customWidth="1"/>
    <col min="15" max="15" width="11.66015625" style="0" customWidth="1"/>
    <col min="16" max="16" width="15" style="0" customWidth="1"/>
    <col min="17" max="21" width="12" style="0" customWidth="1"/>
    <col min="22" max="16384" width="10.5" style="0" customWidth="1"/>
  </cols>
  <sheetData>
    <row r="1" s="10" customFormat="1" ht="17.25" customHeight="1">
      <c r="A1" s="10" t="s">
        <v>63</v>
      </c>
    </row>
    <row r="2" s="3" customFormat="1" ht="9.75"/>
    <row r="3" s="3" customFormat="1" ht="9.75">
      <c r="U3" s="1"/>
    </row>
    <row r="4" spans="1:15" s="3" customFormat="1" ht="38.25">
      <c r="A4" s="17" t="s">
        <v>0</v>
      </c>
      <c r="B4" s="17" t="s">
        <v>1</v>
      </c>
      <c r="C4" s="18" t="s">
        <v>2</v>
      </c>
      <c r="D4" s="18"/>
      <c r="E4" s="17" t="s">
        <v>3</v>
      </c>
      <c r="F4" s="17" t="s">
        <v>4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9</v>
      </c>
      <c r="L4" s="19"/>
      <c r="M4" s="19"/>
      <c r="N4" s="19"/>
      <c r="O4" s="19"/>
    </row>
    <row r="5" spans="1:15" s="3" customFormat="1" ht="9.75">
      <c r="A5" s="20" t="s">
        <v>10</v>
      </c>
      <c r="B5" s="21" t="s">
        <v>11</v>
      </c>
      <c r="C5" s="22" t="s">
        <v>12</v>
      </c>
      <c r="D5" s="22"/>
      <c r="E5" s="23">
        <v>169000</v>
      </c>
      <c r="F5" s="24">
        <v>2310.77</v>
      </c>
      <c r="G5" s="25">
        <v>0.19</v>
      </c>
      <c r="H5" s="26">
        <f>F5*G5/7</f>
        <v>62.72089999999999</v>
      </c>
      <c r="I5" s="26">
        <f>H5*4</f>
        <v>250.88359999999997</v>
      </c>
      <c r="J5" s="24">
        <v>1918.68</v>
      </c>
      <c r="K5" s="24">
        <f>I5*J5</f>
        <v>481365.34564799996</v>
      </c>
      <c r="L5" s="19"/>
      <c r="M5" s="19"/>
      <c r="N5" s="19"/>
      <c r="O5" s="19"/>
    </row>
    <row r="6" spans="1:15" s="3" customFormat="1" ht="9.75">
      <c r="A6" s="20" t="s">
        <v>13</v>
      </c>
      <c r="B6" s="21" t="s">
        <v>14</v>
      </c>
      <c r="C6" s="22" t="s">
        <v>15</v>
      </c>
      <c r="D6" s="22"/>
      <c r="E6" s="23">
        <v>325184</v>
      </c>
      <c r="F6" s="24">
        <v>4300.06</v>
      </c>
      <c r="G6" s="25">
        <v>0.19</v>
      </c>
      <c r="H6" s="26">
        <f aca="true" t="shared" si="0" ref="H6:H16">F6*G6/7</f>
        <v>116.7159142857143</v>
      </c>
      <c r="I6" s="26">
        <f aca="true" t="shared" si="1" ref="I6:I16">H6*4</f>
        <v>466.8636571428572</v>
      </c>
      <c r="J6" s="24">
        <v>1918.68</v>
      </c>
      <c r="K6" s="24">
        <f aca="true" t="shared" si="2" ref="K6:K16">I6*J6</f>
        <v>895761.9616868573</v>
      </c>
      <c r="L6" s="19"/>
      <c r="M6" s="19"/>
      <c r="N6" s="19"/>
      <c r="O6" s="19"/>
    </row>
    <row r="7" spans="1:15" s="3" customFormat="1" ht="9.75">
      <c r="A7" s="20">
        <v>3</v>
      </c>
      <c r="B7" s="21" t="s">
        <v>53</v>
      </c>
      <c r="C7" s="22" t="s">
        <v>15</v>
      </c>
      <c r="D7" s="22"/>
      <c r="E7" s="23">
        <v>306026</v>
      </c>
      <c r="F7" s="24">
        <v>5383</v>
      </c>
      <c r="G7" s="25">
        <v>0.19</v>
      </c>
      <c r="H7" s="26">
        <f t="shared" si="0"/>
        <v>146.10999999999999</v>
      </c>
      <c r="I7" s="26">
        <f t="shared" si="1"/>
        <v>584.4399999999999</v>
      </c>
      <c r="J7" s="24">
        <v>1918.68</v>
      </c>
      <c r="K7" s="24">
        <f t="shared" si="2"/>
        <v>1121353.3391999998</v>
      </c>
      <c r="L7" s="19"/>
      <c r="M7" s="19"/>
      <c r="N7" s="19"/>
      <c r="O7" s="19"/>
    </row>
    <row r="8" spans="1:15" s="3" customFormat="1" ht="9.75">
      <c r="A8" s="20">
        <v>4</v>
      </c>
      <c r="B8" s="21" t="s">
        <v>17</v>
      </c>
      <c r="C8" s="22" t="s">
        <v>15</v>
      </c>
      <c r="D8" s="22"/>
      <c r="E8" s="23">
        <v>208700</v>
      </c>
      <c r="F8" s="24">
        <v>3098.13</v>
      </c>
      <c r="G8" s="25">
        <v>0.19</v>
      </c>
      <c r="H8" s="26">
        <f t="shared" si="0"/>
        <v>84.0921</v>
      </c>
      <c r="I8" s="26">
        <f t="shared" si="1"/>
        <v>336.3684</v>
      </c>
      <c r="J8" s="24">
        <v>1918.68</v>
      </c>
      <c r="K8" s="24">
        <f t="shared" si="2"/>
        <v>645383.3217120001</v>
      </c>
      <c r="L8" s="19"/>
      <c r="M8" s="19"/>
      <c r="N8" s="19"/>
      <c r="O8" s="19"/>
    </row>
    <row r="9" spans="1:15" s="3" customFormat="1" ht="9.75">
      <c r="A9" s="20">
        <v>5</v>
      </c>
      <c r="B9" s="21" t="s">
        <v>19</v>
      </c>
      <c r="C9" s="22" t="s">
        <v>15</v>
      </c>
      <c r="D9" s="22"/>
      <c r="E9" s="23">
        <v>278163</v>
      </c>
      <c r="F9" s="24">
        <v>3550.05</v>
      </c>
      <c r="G9" s="25">
        <v>0.19</v>
      </c>
      <c r="H9" s="26">
        <f t="shared" si="0"/>
        <v>96.3585</v>
      </c>
      <c r="I9" s="26">
        <f t="shared" si="1"/>
        <v>385.434</v>
      </c>
      <c r="J9" s="24">
        <v>1918.68</v>
      </c>
      <c r="K9" s="24">
        <f t="shared" si="2"/>
        <v>739524.5071200001</v>
      </c>
      <c r="L9" s="19"/>
      <c r="M9" s="19"/>
      <c r="N9" s="19"/>
      <c r="O9" s="19"/>
    </row>
    <row r="10" spans="1:15" s="3" customFormat="1" ht="9.75">
      <c r="A10" s="20">
        <v>6</v>
      </c>
      <c r="B10" s="21" t="s">
        <v>21</v>
      </c>
      <c r="C10" s="22" t="s">
        <v>15</v>
      </c>
      <c r="D10" s="22"/>
      <c r="E10" s="23">
        <v>433196</v>
      </c>
      <c r="F10" s="24">
        <v>6521.85</v>
      </c>
      <c r="G10" s="25">
        <v>0.19</v>
      </c>
      <c r="H10" s="26">
        <f t="shared" si="0"/>
        <v>177.0216428571429</v>
      </c>
      <c r="I10" s="26">
        <f t="shared" si="1"/>
        <v>708.0865714285716</v>
      </c>
      <c r="J10" s="24">
        <v>1918.68</v>
      </c>
      <c r="K10" s="24">
        <f t="shared" si="2"/>
        <v>1358591.5428685718</v>
      </c>
      <c r="L10" s="19"/>
      <c r="M10" s="19"/>
      <c r="N10" s="19"/>
      <c r="O10" s="19"/>
    </row>
    <row r="11" spans="1:15" s="3" customFormat="1" ht="9.75">
      <c r="A11" s="20">
        <v>7</v>
      </c>
      <c r="B11" s="21" t="s">
        <v>23</v>
      </c>
      <c r="C11" s="22" t="s">
        <v>15</v>
      </c>
      <c r="D11" s="22"/>
      <c r="E11" s="23">
        <v>286550</v>
      </c>
      <c r="F11" s="24">
        <v>5105.15</v>
      </c>
      <c r="G11" s="25">
        <v>0.19</v>
      </c>
      <c r="H11" s="26">
        <f t="shared" si="0"/>
        <v>138.56835714285714</v>
      </c>
      <c r="I11" s="26">
        <f t="shared" si="1"/>
        <v>554.2734285714286</v>
      </c>
      <c r="J11" s="24">
        <v>1918.68</v>
      </c>
      <c r="K11" s="24">
        <f t="shared" si="2"/>
        <v>1063473.3419314285</v>
      </c>
      <c r="L11" s="19"/>
      <c r="M11" s="19"/>
      <c r="N11" s="19"/>
      <c r="O11" s="19"/>
    </row>
    <row r="12" spans="1:15" s="3" customFormat="1" ht="9.75">
      <c r="A12" s="20">
        <v>8</v>
      </c>
      <c r="B12" s="21" t="s">
        <v>25</v>
      </c>
      <c r="C12" s="22" t="s">
        <v>26</v>
      </c>
      <c r="D12" s="22"/>
      <c r="E12" s="23">
        <v>210640</v>
      </c>
      <c r="F12" s="24">
        <v>2205.5</v>
      </c>
      <c r="G12" s="25">
        <v>0.19</v>
      </c>
      <c r="H12" s="26">
        <f t="shared" si="0"/>
        <v>59.86357142857143</v>
      </c>
      <c r="I12" s="26">
        <f t="shared" si="1"/>
        <v>239.45428571428573</v>
      </c>
      <c r="J12" s="24">
        <v>1918.68</v>
      </c>
      <c r="K12" s="24">
        <f t="shared" si="2"/>
        <v>459436.14891428576</v>
      </c>
      <c r="L12" s="19"/>
      <c r="M12" s="19"/>
      <c r="N12" s="19"/>
      <c r="O12" s="19"/>
    </row>
    <row r="13" spans="1:15" s="3" customFormat="1" ht="9.75">
      <c r="A13" s="20">
        <v>9</v>
      </c>
      <c r="B13" s="21" t="s">
        <v>28</v>
      </c>
      <c r="C13" s="22" t="s">
        <v>15</v>
      </c>
      <c r="D13" s="22"/>
      <c r="E13" s="23">
        <v>325184</v>
      </c>
      <c r="F13" s="24">
        <v>4277.38</v>
      </c>
      <c r="G13" s="25">
        <v>0.19</v>
      </c>
      <c r="H13" s="26">
        <f t="shared" si="0"/>
        <v>116.10031428571429</v>
      </c>
      <c r="I13" s="26">
        <f t="shared" si="1"/>
        <v>464.40125714285716</v>
      </c>
      <c r="J13" s="24">
        <v>1918.68</v>
      </c>
      <c r="K13" s="24">
        <f t="shared" si="2"/>
        <v>891037.4040548572</v>
      </c>
      <c r="L13" s="19"/>
      <c r="M13" s="19"/>
      <c r="N13" s="19"/>
      <c r="O13" s="19"/>
    </row>
    <row r="14" spans="1:15" s="3" customFormat="1" ht="9.75">
      <c r="A14" s="20">
        <v>10</v>
      </c>
      <c r="B14" s="21" t="s">
        <v>30</v>
      </c>
      <c r="C14" s="22" t="s">
        <v>26</v>
      </c>
      <c r="D14" s="22"/>
      <c r="E14" s="23">
        <v>118095</v>
      </c>
      <c r="F14" s="24">
        <v>2096.4</v>
      </c>
      <c r="G14" s="25">
        <v>0.19</v>
      </c>
      <c r="H14" s="26">
        <f t="shared" si="0"/>
        <v>56.90228571428572</v>
      </c>
      <c r="I14" s="26">
        <f t="shared" si="1"/>
        <v>227.60914285714287</v>
      </c>
      <c r="J14" s="24">
        <v>1918.68</v>
      </c>
      <c r="K14" s="24">
        <f t="shared" si="2"/>
        <v>436709.1102171429</v>
      </c>
      <c r="L14" s="19"/>
      <c r="M14" s="19"/>
      <c r="N14" s="19"/>
      <c r="O14" s="19"/>
    </row>
    <row r="15" spans="1:15" s="3" customFormat="1" ht="9.75">
      <c r="A15" s="20">
        <v>11</v>
      </c>
      <c r="B15" s="21" t="s">
        <v>32</v>
      </c>
      <c r="C15" s="22" t="s">
        <v>33</v>
      </c>
      <c r="D15" s="22"/>
      <c r="E15" s="23">
        <v>321310</v>
      </c>
      <c r="F15" s="24">
        <v>4733.47</v>
      </c>
      <c r="G15" s="25">
        <v>0.19</v>
      </c>
      <c r="H15" s="26">
        <f t="shared" si="0"/>
        <v>128.47990000000001</v>
      </c>
      <c r="I15" s="26">
        <f t="shared" si="1"/>
        <v>513.9196000000001</v>
      </c>
      <c r="J15" s="24">
        <v>1918.68</v>
      </c>
      <c r="K15" s="24">
        <f t="shared" si="2"/>
        <v>986047.2581280002</v>
      </c>
      <c r="L15" s="19"/>
      <c r="M15" s="19"/>
      <c r="N15" s="19"/>
      <c r="O15" s="19"/>
    </row>
    <row r="16" spans="1:15" s="3" customFormat="1" ht="9.75">
      <c r="A16" s="20">
        <v>12</v>
      </c>
      <c r="B16" s="21" t="s">
        <v>35</v>
      </c>
      <c r="C16" s="22" t="s">
        <v>36</v>
      </c>
      <c r="D16" s="22"/>
      <c r="E16" s="23">
        <v>262300</v>
      </c>
      <c r="F16" s="24">
        <v>2615.23</v>
      </c>
      <c r="G16" s="25">
        <v>0.19</v>
      </c>
      <c r="H16" s="26">
        <f t="shared" si="0"/>
        <v>70.9848142857143</v>
      </c>
      <c r="I16" s="26">
        <f t="shared" si="1"/>
        <v>283.9392571428572</v>
      </c>
      <c r="J16" s="24">
        <v>1918.68</v>
      </c>
      <c r="K16" s="24">
        <f t="shared" si="2"/>
        <v>544788.5738948572</v>
      </c>
      <c r="L16" s="19"/>
      <c r="M16" s="19"/>
      <c r="N16" s="19"/>
      <c r="O16" s="19"/>
    </row>
    <row r="17" spans="1:15" s="3" customFormat="1" ht="11.25" customHeight="1">
      <c r="A17" s="27"/>
      <c r="B17" s="28" t="s">
        <v>37</v>
      </c>
      <c r="C17" s="29"/>
      <c r="D17" s="29"/>
      <c r="E17" s="30">
        <f>SUM(E5:E16)</f>
        <v>3244348</v>
      </c>
      <c r="F17" s="31">
        <f>SUM(F5:F16)</f>
        <v>46196.990000000005</v>
      </c>
      <c r="G17" s="20" t="s">
        <v>38</v>
      </c>
      <c r="H17" s="32">
        <f>SUM(H5:H16)</f>
        <v>1253.9183</v>
      </c>
      <c r="I17" s="33">
        <f>SUM(I5:I16)</f>
        <v>5015.6732</v>
      </c>
      <c r="J17" s="20" t="s">
        <v>38</v>
      </c>
      <c r="K17" s="31">
        <f>SUM(K5:K16)</f>
        <v>9623471.855376001</v>
      </c>
      <c r="L17" s="19"/>
      <c r="M17" s="19"/>
      <c r="N17" s="19"/>
      <c r="O17" s="19"/>
    </row>
    <row r="18" spans="1:15" s="3" customFormat="1" ht="9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</row>
    <row r="19" spans="1:15" s="3" customFormat="1" ht="38.25">
      <c r="A19" s="17" t="s">
        <v>0</v>
      </c>
      <c r="B19" s="17" t="s">
        <v>1</v>
      </c>
      <c r="C19" s="18" t="s">
        <v>2</v>
      </c>
      <c r="D19" s="18"/>
      <c r="E19" s="17" t="s">
        <v>3</v>
      </c>
      <c r="F19" s="17" t="s">
        <v>4</v>
      </c>
      <c r="G19" s="17" t="s">
        <v>5</v>
      </c>
      <c r="H19" s="17" t="s">
        <v>6</v>
      </c>
      <c r="I19" s="17" t="s">
        <v>39</v>
      </c>
      <c r="J19" s="17" t="s">
        <v>8</v>
      </c>
      <c r="K19" s="17" t="s">
        <v>40</v>
      </c>
      <c r="L19" s="19"/>
      <c r="M19" s="19"/>
      <c r="N19" s="19"/>
      <c r="O19" s="19"/>
    </row>
    <row r="20" spans="1:15" s="3" customFormat="1" ht="9.75">
      <c r="A20" s="20" t="s">
        <v>10</v>
      </c>
      <c r="B20" s="21" t="s">
        <v>11</v>
      </c>
      <c r="C20" s="22" t="s">
        <v>12</v>
      </c>
      <c r="D20" s="22"/>
      <c r="E20" s="23">
        <v>169000</v>
      </c>
      <c r="F20" s="24">
        <v>2310.77</v>
      </c>
      <c r="G20" s="25">
        <v>0.19</v>
      </c>
      <c r="H20" s="26">
        <f>G20*F20/7</f>
        <v>62.72089999999999</v>
      </c>
      <c r="I20" s="26">
        <f>H20*3</f>
        <v>188.16269999999997</v>
      </c>
      <c r="J20" s="24">
        <v>1981.81</v>
      </c>
      <c r="K20" s="24">
        <f>J20*I20</f>
        <v>372902.72048699996</v>
      </c>
      <c r="L20" s="19"/>
      <c r="M20" s="19"/>
      <c r="N20" s="19"/>
      <c r="O20" s="19"/>
    </row>
    <row r="21" spans="1:15" s="3" customFormat="1" ht="9.75">
      <c r="A21" s="20" t="s">
        <v>13</v>
      </c>
      <c r="B21" s="21" t="s">
        <v>14</v>
      </c>
      <c r="C21" s="22" t="s">
        <v>15</v>
      </c>
      <c r="D21" s="22"/>
      <c r="E21" s="23">
        <v>325184</v>
      </c>
      <c r="F21" s="24">
        <v>4300.06</v>
      </c>
      <c r="G21" s="25">
        <v>0.19</v>
      </c>
      <c r="H21" s="26">
        <f aca="true" t="shared" si="3" ref="H21:H31">G21*F21/7</f>
        <v>116.7159142857143</v>
      </c>
      <c r="I21" s="26">
        <f aca="true" t="shared" si="4" ref="I21:I31">H21*3</f>
        <v>350.14774285714293</v>
      </c>
      <c r="J21" s="24">
        <v>1981.81</v>
      </c>
      <c r="K21" s="24">
        <f aca="true" t="shared" si="5" ref="K21:K31">J21*I21</f>
        <v>693926.2982717144</v>
      </c>
      <c r="L21" s="19"/>
      <c r="M21" s="19"/>
      <c r="N21" s="19"/>
      <c r="O21" s="19"/>
    </row>
    <row r="22" spans="1:15" s="3" customFormat="1" ht="9.75">
      <c r="A22" s="20">
        <v>3</v>
      </c>
      <c r="B22" s="21" t="s">
        <v>53</v>
      </c>
      <c r="C22" s="22" t="s">
        <v>15</v>
      </c>
      <c r="D22" s="22"/>
      <c r="E22" s="23">
        <v>306026</v>
      </c>
      <c r="F22" s="24">
        <v>5383</v>
      </c>
      <c r="G22" s="25">
        <v>0.19</v>
      </c>
      <c r="H22" s="26">
        <f t="shared" si="3"/>
        <v>146.10999999999999</v>
      </c>
      <c r="I22" s="26">
        <f t="shared" si="4"/>
        <v>438.3299999999999</v>
      </c>
      <c r="J22" s="24">
        <v>1981.81</v>
      </c>
      <c r="K22" s="24">
        <f t="shared" si="5"/>
        <v>868686.7772999998</v>
      </c>
      <c r="L22" s="19"/>
      <c r="M22" s="19"/>
      <c r="N22" s="19"/>
      <c r="O22" s="19"/>
    </row>
    <row r="23" spans="1:15" s="3" customFormat="1" ht="9.75">
      <c r="A23" s="20">
        <v>4</v>
      </c>
      <c r="B23" s="21" t="s">
        <v>17</v>
      </c>
      <c r="C23" s="22" t="s">
        <v>15</v>
      </c>
      <c r="D23" s="22"/>
      <c r="E23" s="23">
        <v>208700</v>
      </c>
      <c r="F23" s="24">
        <v>3098.13</v>
      </c>
      <c r="G23" s="25">
        <v>0.19</v>
      </c>
      <c r="H23" s="26">
        <f t="shared" si="3"/>
        <v>84.0921</v>
      </c>
      <c r="I23" s="26">
        <f t="shared" si="4"/>
        <v>252.2763</v>
      </c>
      <c r="J23" s="24">
        <v>1981.81</v>
      </c>
      <c r="K23" s="24">
        <f t="shared" si="5"/>
        <v>499963.694103</v>
      </c>
      <c r="L23" s="19"/>
      <c r="M23" s="19"/>
      <c r="N23" s="19"/>
      <c r="O23" s="19"/>
    </row>
    <row r="24" spans="1:15" s="3" customFormat="1" ht="9.75">
      <c r="A24" s="20">
        <v>5</v>
      </c>
      <c r="B24" s="21" t="s">
        <v>19</v>
      </c>
      <c r="C24" s="22" t="s">
        <v>15</v>
      </c>
      <c r="D24" s="22"/>
      <c r="E24" s="23">
        <v>278163</v>
      </c>
      <c r="F24" s="24">
        <v>3550.05</v>
      </c>
      <c r="G24" s="25">
        <v>0.19</v>
      </c>
      <c r="H24" s="26">
        <f t="shared" si="3"/>
        <v>96.3585</v>
      </c>
      <c r="I24" s="26">
        <f t="shared" si="4"/>
        <v>289.07550000000003</v>
      </c>
      <c r="J24" s="24">
        <v>1981.81</v>
      </c>
      <c r="K24" s="24">
        <f t="shared" si="5"/>
        <v>572892.716655</v>
      </c>
      <c r="L24" s="19"/>
      <c r="M24" s="19"/>
      <c r="N24" s="19"/>
      <c r="O24" s="19"/>
    </row>
    <row r="25" spans="1:15" s="3" customFormat="1" ht="9.75">
      <c r="A25" s="20">
        <v>6</v>
      </c>
      <c r="B25" s="21" t="s">
        <v>21</v>
      </c>
      <c r="C25" s="22" t="s">
        <v>15</v>
      </c>
      <c r="D25" s="22"/>
      <c r="E25" s="23">
        <v>433196</v>
      </c>
      <c r="F25" s="24">
        <v>6521.85</v>
      </c>
      <c r="G25" s="25">
        <v>0.19</v>
      </c>
      <c r="H25" s="26">
        <f t="shared" si="3"/>
        <v>177.0216428571429</v>
      </c>
      <c r="I25" s="26">
        <f t="shared" si="4"/>
        <v>531.0649285714287</v>
      </c>
      <c r="J25" s="24">
        <v>1981.81</v>
      </c>
      <c r="K25" s="24">
        <f t="shared" si="5"/>
        <v>1052469.786092143</v>
      </c>
      <c r="L25" s="19"/>
      <c r="M25" s="19"/>
      <c r="N25" s="19"/>
      <c r="O25" s="19"/>
    </row>
    <row r="26" spans="1:15" s="3" customFormat="1" ht="9.75">
      <c r="A26" s="20">
        <v>7</v>
      </c>
      <c r="B26" s="21" t="s">
        <v>23</v>
      </c>
      <c r="C26" s="22" t="s">
        <v>15</v>
      </c>
      <c r="D26" s="22"/>
      <c r="E26" s="23">
        <v>286550</v>
      </c>
      <c r="F26" s="24">
        <v>5105.15</v>
      </c>
      <c r="G26" s="25">
        <v>0.19</v>
      </c>
      <c r="H26" s="26">
        <f t="shared" si="3"/>
        <v>138.56835714285714</v>
      </c>
      <c r="I26" s="26">
        <f t="shared" si="4"/>
        <v>415.7050714285714</v>
      </c>
      <c r="J26" s="24">
        <v>1981.81</v>
      </c>
      <c r="K26" s="24">
        <f t="shared" si="5"/>
        <v>823848.4676078571</v>
      </c>
      <c r="L26" s="19"/>
      <c r="M26" s="19"/>
      <c r="N26" s="19"/>
      <c r="O26" s="19"/>
    </row>
    <row r="27" spans="1:15" s="3" customFormat="1" ht="9.75">
      <c r="A27" s="20">
        <v>8</v>
      </c>
      <c r="B27" s="21" t="s">
        <v>25</v>
      </c>
      <c r="C27" s="22" t="s">
        <v>26</v>
      </c>
      <c r="D27" s="22"/>
      <c r="E27" s="23">
        <v>210640</v>
      </c>
      <c r="F27" s="24">
        <v>2205.5</v>
      </c>
      <c r="G27" s="25">
        <v>0.19</v>
      </c>
      <c r="H27" s="26">
        <f t="shared" si="3"/>
        <v>59.86357142857143</v>
      </c>
      <c r="I27" s="26">
        <f t="shared" si="4"/>
        <v>179.59071428571428</v>
      </c>
      <c r="J27" s="24">
        <v>1981.81</v>
      </c>
      <c r="K27" s="24">
        <f t="shared" si="5"/>
        <v>355914.6734785714</v>
      </c>
      <c r="L27" s="19"/>
      <c r="M27" s="19"/>
      <c r="N27" s="19"/>
      <c r="O27" s="19"/>
    </row>
    <row r="28" spans="1:15" s="3" customFormat="1" ht="9.75">
      <c r="A28" s="20">
        <v>9</v>
      </c>
      <c r="B28" s="21" t="s">
        <v>28</v>
      </c>
      <c r="C28" s="22" t="s">
        <v>15</v>
      </c>
      <c r="D28" s="22"/>
      <c r="E28" s="23">
        <v>325184</v>
      </c>
      <c r="F28" s="24">
        <v>4277.38</v>
      </c>
      <c r="G28" s="25">
        <v>0.19</v>
      </c>
      <c r="H28" s="26">
        <f t="shared" si="3"/>
        <v>116.10031428571429</v>
      </c>
      <c r="I28" s="26">
        <f t="shared" si="4"/>
        <v>348.3009428571429</v>
      </c>
      <c r="J28" s="24">
        <v>1981.81</v>
      </c>
      <c r="K28" s="24">
        <f t="shared" si="5"/>
        <v>690266.2915637144</v>
      </c>
      <c r="L28" s="19"/>
      <c r="M28" s="19"/>
      <c r="N28" s="19"/>
      <c r="O28" s="19"/>
    </row>
    <row r="29" spans="1:15" s="3" customFormat="1" ht="9.75">
      <c r="A29" s="20">
        <v>10</v>
      </c>
      <c r="B29" s="21" t="s">
        <v>30</v>
      </c>
      <c r="C29" s="22" t="s">
        <v>26</v>
      </c>
      <c r="D29" s="22"/>
      <c r="E29" s="23">
        <v>118095</v>
      </c>
      <c r="F29" s="24">
        <v>2096.4</v>
      </c>
      <c r="G29" s="25">
        <v>0.19</v>
      </c>
      <c r="H29" s="26">
        <f t="shared" si="3"/>
        <v>56.90228571428572</v>
      </c>
      <c r="I29" s="26">
        <f t="shared" si="4"/>
        <v>170.70685714285716</v>
      </c>
      <c r="J29" s="24">
        <v>1981.81</v>
      </c>
      <c r="K29" s="24">
        <f t="shared" si="5"/>
        <v>338308.55655428575</v>
      </c>
      <c r="L29" s="19"/>
      <c r="M29" s="19"/>
      <c r="N29" s="19"/>
      <c r="O29" s="19"/>
    </row>
    <row r="30" spans="1:15" s="3" customFormat="1" ht="9.75">
      <c r="A30" s="20">
        <v>11</v>
      </c>
      <c r="B30" s="21" t="s">
        <v>32</v>
      </c>
      <c r="C30" s="22" t="s">
        <v>33</v>
      </c>
      <c r="D30" s="22"/>
      <c r="E30" s="23">
        <v>321310</v>
      </c>
      <c r="F30" s="24">
        <v>4733.47</v>
      </c>
      <c r="G30" s="25">
        <v>0.19</v>
      </c>
      <c r="H30" s="26">
        <f t="shared" si="3"/>
        <v>128.47990000000001</v>
      </c>
      <c r="I30" s="26">
        <f t="shared" si="4"/>
        <v>385.4397</v>
      </c>
      <c r="J30" s="24">
        <v>1981.81</v>
      </c>
      <c r="K30" s="24">
        <f t="shared" si="5"/>
        <v>763868.251857</v>
      </c>
      <c r="L30" s="19"/>
      <c r="M30" s="19"/>
      <c r="N30" s="19"/>
      <c r="O30" s="19"/>
    </row>
    <row r="31" spans="1:15" s="3" customFormat="1" ht="9.75">
      <c r="A31" s="20">
        <v>12</v>
      </c>
      <c r="B31" s="21" t="s">
        <v>35</v>
      </c>
      <c r="C31" s="22" t="s">
        <v>36</v>
      </c>
      <c r="D31" s="22"/>
      <c r="E31" s="23">
        <v>262300</v>
      </c>
      <c r="F31" s="24">
        <v>2615.23</v>
      </c>
      <c r="G31" s="25">
        <v>0.19</v>
      </c>
      <c r="H31" s="26">
        <f t="shared" si="3"/>
        <v>70.9848142857143</v>
      </c>
      <c r="I31" s="26">
        <f t="shared" si="4"/>
        <v>212.95444285714288</v>
      </c>
      <c r="J31" s="24">
        <v>1981.81</v>
      </c>
      <c r="K31" s="24">
        <f t="shared" si="5"/>
        <v>422035.24439871433</v>
      </c>
      <c r="L31" s="19"/>
      <c r="M31" s="19"/>
      <c r="N31" s="19"/>
      <c r="O31" s="19"/>
    </row>
    <row r="32" spans="1:15" s="3" customFormat="1" ht="11.25" customHeight="1">
      <c r="A32" s="27"/>
      <c r="B32" s="28" t="s">
        <v>37</v>
      </c>
      <c r="C32" s="29"/>
      <c r="D32" s="29"/>
      <c r="E32" s="30">
        <f>SUM(E20:E31)</f>
        <v>3244348</v>
      </c>
      <c r="F32" s="31">
        <f>SUM(F20:F31)</f>
        <v>46196.990000000005</v>
      </c>
      <c r="G32" s="20" t="s">
        <v>38</v>
      </c>
      <c r="H32" s="32">
        <f>SUM(H20:H31)</f>
        <v>1253.9183</v>
      </c>
      <c r="I32" s="32">
        <f>SUM(I20:I31)</f>
        <v>3761.7549000000004</v>
      </c>
      <c r="J32" s="32"/>
      <c r="K32" s="32">
        <f>SUM(K20:K31)</f>
        <v>7455083.478369001</v>
      </c>
      <c r="L32" s="19"/>
      <c r="M32" s="19"/>
      <c r="N32" s="19"/>
      <c r="O32" s="19"/>
    </row>
    <row r="33" spans="1:15" s="3" customFormat="1" ht="10.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1:15" s="3" customFormat="1" ht="11.25" customHeight="1">
      <c r="A34" s="34"/>
      <c r="B34" s="35"/>
      <c r="C34" s="36"/>
      <c r="D34" s="37" t="s">
        <v>41</v>
      </c>
      <c r="E34" s="38">
        <f>E32</f>
        <v>3244348</v>
      </c>
      <c r="F34" s="39">
        <f>F32</f>
        <v>46196.990000000005</v>
      </c>
      <c r="G34" s="40" t="s">
        <v>38</v>
      </c>
      <c r="H34" s="41">
        <f>H32</f>
        <v>1253.9183</v>
      </c>
      <c r="I34" s="42">
        <f>I32+I17</f>
        <v>8777.428100000001</v>
      </c>
      <c r="J34" s="40" t="s">
        <v>38</v>
      </c>
      <c r="K34" s="39">
        <f>K32+K17</f>
        <v>17078555.333745003</v>
      </c>
      <c r="L34" s="19"/>
      <c r="M34" s="19"/>
      <c r="N34" s="19"/>
      <c r="O34" s="19"/>
    </row>
    <row r="35" spans="1:21" s="3" customFormat="1" ht="9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43" t="s">
        <v>42</v>
      </c>
      <c r="M35" s="19"/>
      <c r="N35" s="19"/>
      <c r="O35" s="19"/>
      <c r="U35" s="1"/>
    </row>
    <row r="36" spans="1:21" s="3" customFormat="1" ht="48">
      <c r="A36" s="17" t="s">
        <v>0</v>
      </c>
      <c r="B36" s="17" t="s">
        <v>1</v>
      </c>
      <c r="C36" s="18" t="s">
        <v>2</v>
      </c>
      <c r="D36" s="18"/>
      <c r="E36" s="17" t="s">
        <v>43</v>
      </c>
      <c r="F36" s="44" t="s">
        <v>64</v>
      </c>
      <c r="G36" s="17" t="s">
        <v>44</v>
      </c>
      <c r="H36" s="17" t="s">
        <v>45</v>
      </c>
      <c r="I36" s="17" t="s">
        <v>46</v>
      </c>
      <c r="J36" s="17" t="s">
        <v>47</v>
      </c>
      <c r="K36" s="17" t="s">
        <v>48</v>
      </c>
      <c r="L36" s="17" t="s">
        <v>49</v>
      </c>
      <c r="M36" s="17" t="s">
        <v>50</v>
      </c>
      <c r="N36" s="17" t="s">
        <v>51</v>
      </c>
      <c r="O36" s="17" t="s">
        <v>52</v>
      </c>
      <c r="P36" s="4"/>
      <c r="Q36" s="4"/>
      <c r="R36" s="4"/>
      <c r="S36" s="4"/>
      <c r="T36" s="4"/>
      <c r="U36" s="4"/>
    </row>
    <row r="37" spans="1:21" s="3" customFormat="1" ht="9.75">
      <c r="A37" s="20" t="s">
        <v>10</v>
      </c>
      <c r="B37" s="21" t="s">
        <v>14</v>
      </c>
      <c r="C37" s="29" t="s">
        <v>15</v>
      </c>
      <c r="D37" s="29"/>
      <c r="E37" s="45">
        <v>123</v>
      </c>
      <c r="F37" s="45"/>
      <c r="G37" s="26">
        <v>3.55</v>
      </c>
      <c r="H37" s="46">
        <v>0.213</v>
      </c>
      <c r="I37" s="26">
        <f>E37*G37</f>
        <v>436.65</v>
      </c>
      <c r="J37" s="47">
        <f>H37*E37</f>
        <v>26.198999999999998</v>
      </c>
      <c r="K37" s="25">
        <v>20.6</v>
      </c>
      <c r="L37" s="24">
        <v>1918.68</v>
      </c>
      <c r="M37" s="26">
        <f>I37*K37*6</f>
        <v>53969.94</v>
      </c>
      <c r="N37" s="26">
        <f>J37*L37*6</f>
        <v>301604.98391999997</v>
      </c>
      <c r="O37" s="24">
        <f>M37+N37</f>
        <v>355574.92392</v>
      </c>
      <c r="P37" s="5"/>
      <c r="Q37" s="6"/>
      <c r="R37" s="6"/>
      <c r="S37" s="6"/>
      <c r="T37" s="6"/>
      <c r="U37" s="5"/>
    </row>
    <row r="38" spans="1:21" s="3" customFormat="1" ht="9.75">
      <c r="A38" s="20" t="s">
        <v>13</v>
      </c>
      <c r="B38" s="21" t="s">
        <v>53</v>
      </c>
      <c r="C38" s="29" t="s">
        <v>15</v>
      </c>
      <c r="D38" s="29"/>
      <c r="E38" s="45">
        <v>154</v>
      </c>
      <c r="F38" s="45"/>
      <c r="G38" s="26">
        <v>3.55</v>
      </c>
      <c r="H38" s="46">
        <v>0.213</v>
      </c>
      <c r="I38" s="26">
        <f aca="true" t="shared" si="6" ref="I38:I44">E38*G38</f>
        <v>546.6999999999999</v>
      </c>
      <c r="J38" s="47">
        <f aca="true" t="shared" si="7" ref="J38:J44">H38*E38</f>
        <v>32.802</v>
      </c>
      <c r="K38" s="25">
        <v>20.6</v>
      </c>
      <c r="L38" s="24">
        <v>1918.68</v>
      </c>
      <c r="M38" s="26">
        <f aca="true" t="shared" si="8" ref="M38:M44">I38*K38*6</f>
        <v>67572.12</v>
      </c>
      <c r="N38" s="26">
        <f aca="true" t="shared" si="9" ref="N38:N44">J38*L38*6</f>
        <v>377619.24816</v>
      </c>
      <c r="O38" s="24">
        <f aca="true" t="shared" si="10" ref="O38:O44">M38+N38</f>
        <v>445191.36816</v>
      </c>
      <c r="P38" s="5"/>
      <c r="Q38" s="6"/>
      <c r="R38" s="6"/>
      <c r="S38" s="6"/>
      <c r="T38" s="6"/>
      <c r="U38" s="5"/>
    </row>
    <row r="39" spans="1:21" s="3" customFormat="1" ht="9.75">
      <c r="A39" s="20" t="s">
        <v>16</v>
      </c>
      <c r="B39" s="21" t="s">
        <v>17</v>
      </c>
      <c r="C39" s="29" t="s">
        <v>15</v>
      </c>
      <c r="D39" s="29"/>
      <c r="E39" s="45">
        <v>105</v>
      </c>
      <c r="F39" s="45"/>
      <c r="G39" s="26">
        <v>3.55</v>
      </c>
      <c r="H39" s="46">
        <v>0.188</v>
      </c>
      <c r="I39" s="26">
        <f t="shared" si="6"/>
        <v>372.75</v>
      </c>
      <c r="J39" s="47">
        <f t="shared" si="7"/>
        <v>19.74</v>
      </c>
      <c r="K39" s="25">
        <v>20.6</v>
      </c>
      <c r="L39" s="24">
        <v>1918.68</v>
      </c>
      <c r="M39" s="26">
        <f t="shared" si="8"/>
        <v>46071.9</v>
      </c>
      <c r="N39" s="26">
        <f t="shared" si="9"/>
        <v>227248.45919999998</v>
      </c>
      <c r="O39" s="24">
        <f t="shared" si="10"/>
        <v>273320.3592</v>
      </c>
      <c r="P39" s="5"/>
      <c r="Q39" s="7"/>
      <c r="R39" s="7"/>
      <c r="S39" s="7"/>
      <c r="T39" s="7"/>
      <c r="U39" s="7"/>
    </row>
    <row r="40" spans="1:21" s="3" customFormat="1" ht="9.75">
      <c r="A40" s="20" t="s">
        <v>18</v>
      </c>
      <c r="B40" s="21" t="s">
        <v>19</v>
      </c>
      <c r="C40" s="29" t="s">
        <v>15</v>
      </c>
      <c r="D40" s="29"/>
      <c r="E40" s="45">
        <v>61</v>
      </c>
      <c r="F40" s="45"/>
      <c r="G40" s="26">
        <v>3.55</v>
      </c>
      <c r="H40" s="46">
        <v>0.213</v>
      </c>
      <c r="I40" s="26">
        <f t="shared" si="6"/>
        <v>216.54999999999998</v>
      </c>
      <c r="J40" s="47">
        <f t="shared" si="7"/>
        <v>12.993</v>
      </c>
      <c r="K40" s="25">
        <v>20.6</v>
      </c>
      <c r="L40" s="24">
        <v>1918.68</v>
      </c>
      <c r="M40" s="26">
        <f t="shared" si="8"/>
        <v>26765.58</v>
      </c>
      <c r="N40" s="26">
        <f t="shared" si="9"/>
        <v>149576.45544</v>
      </c>
      <c r="O40" s="24">
        <f t="shared" si="10"/>
        <v>176342.03544</v>
      </c>
      <c r="P40" s="5"/>
      <c r="Q40" s="7"/>
      <c r="R40" s="7"/>
      <c r="S40" s="7"/>
      <c r="T40" s="7"/>
      <c r="U40" s="7"/>
    </row>
    <row r="41" spans="1:21" s="3" customFormat="1" ht="9.75">
      <c r="A41" s="20" t="s">
        <v>20</v>
      </c>
      <c r="B41" s="21" t="s">
        <v>21</v>
      </c>
      <c r="C41" s="29" t="s">
        <v>15</v>
      </c>
      <c r="D41" s="29"/>
      <c r="E41" s="45">
        <v>164</v>
      </c>
      <c r="F41" s="45"/>
      <c r="G41" s="26">
        <v>3.55</v>
      </c>
      <c r="H41" s="46">
        <v>0.213</v>
      </c>
      <c r="I41" s="26">
        <f t="shared" si="6"/>
        <v>582.1999999999999</v>
      </c>
      <c r="J41" s="47">
        <f t="shared" si="7"/>
        <v>34.932</v>
      </c>
      <c r="K41" s="25">
        <v>20.6</v>
      </c>
      <c r="L41" s="24">
        <v>1918.68</v>
      </c>
      <c r="M41" s="26">
        <f t="shared" si="8"/>
        <v>71959.92</v>
      </c>
      <c r="N41" s="26">
        <f t="shared" si="9"/>
        <v>402139.9785600001</v>
      </c>
      <c r="O41" s="24">
        <f t="shared" si="10"/>
        <v>474099.89856000006</v>
      </c>
      <c r="P41" s="5"/>
      <c r="Q41" s="7"/>
      <c r="R41" s="7"/>
      <c r="S41" s="7"/>
      <c r="T41" s="7"/>
      <c r="U41" s="7"/>
    </row>
    <row r="42" spans="1:21" s="3" customFormat="1" ht="9.75">
      <c r="A42" s="20" t="s">
        <v>22</v>
      </c>
      <c r="B42" s="21" t="s">
        <v>23</v>
      </c>
      <c r="C42" s="29" t="s">
        <v>15</v>
      </c>
      <c r="D42" s="29"/>
      <c r="E42" s="45">
        <v>138</v>
      </c>
      <c r="F42" s="45"/>
      <c r="G42" s="26">
        <v>3.55</v>
      </c>
      <c r="H42" s="46">
        <v>0.213</v>
      </c>
      <c r="I42" s="26">
        <f t="shared" si="6"/>
        <v>489.9</v>
      </c>
      <c r="J42" s="47">
        <f t="shared" si="7"/>
        <v>29.394</v>
      </c>
      <c r="K42" s="25">
        <v>20.6</v>
      </c>
      <c r="L42" s="24">
        <v>1918.68</v>
      </c>
      <c r="M42" s="26">
        <f t="shared" si="8"/>
        <v>60551.64</v>
      </c>
      <c r="N42" s="26">
        <f t="shared" si="9"/>
        <v>338386.07952</v>
      </c>
      <c r="O42" s="24">
        <f t="shared" si="10"/>
        <v>398937.71952000004</v>
      </c>
      <c r="P42" s="5"/>
      <c r="Q42" s="7"/>
      <c r="R42" s="7"/>
      <c r="S42" s="7"/>
      <c r="T42" s="7"/>
      <c r="U42" s="7"/>
    </row>
    <row r="43" spans="1:21" s="3" customFormat="1" ht="9.75">
      <c r="A43" s="20" t="s">
        <v>24</v>
      </c>
      <c r="B43" s="21" t="s">
        <v>25</v>
      </c>
      <c r="C43" s="29" t="s">
        <v>26</v>
      </c>
      <c r="D43" s="29"/>
      <c r="E43" s="45">
        <v>187</v>
      </c>
      <c r="F43" s="45"/>
      <c r="G43" s="48">
        <v>1.4</v>
      </c>
      <c r="H43" s="46">
        <v>0.084</v>
      </c>
      <c r="I43" s="26">
        <f t="shared" si="6"/>
        <v>261.8</v>
      </c>
      <c r="J43" s="47">
        <f t="shared" si="7"/>
        <v>15.708</v>
      </c>
      <c r="K43" s="25">
        <v>20.6</v>
      </c>
      <c r="L43" s="24">
        <v>1918.68</v>
      </c>
      <c r="M43" s="26">
        <f t="shared" si="8"/>
        <v>32358.480000000003</v>
      </c>
      <c r="N43" s="26">
        <f t="shared" si="9"/>
        <v>180831.75264</v>
      </c>
      <c r="O43" s="24">
        <f t="shared" si="10"/>
        <v>213190.23264</v>
      </c>
      <c r="P43" s="5"/>
      <c r="Q43" s="7"/>
      <c r="R43" s="6"/>
      <c r="S43" s="7"/>
      <c r="T43" s="6"/>
      <c r="U43" s="5"/>
    </row>
    <row r="44" spans="1:21" s="3" customFormat="1" ht="9.75">
      <c r="A44" s="20" t="s">
        <v>27</v>
      </c>
      <c r="B44" s="21" t="s">
        <v>28</v>
      </c>
      <c r="C44" s="29" t="s">
        <v>15</v>
      </c>
      <c r="D44" s="29"/>
      <c r="E44" s="45">
        <v>127</v>
      </c>
      <c r="F44" s="45"/>
      <c r="G44" s="26">
        <v>3.55</v>
      </c>
      <c r="H44" s="46">
        <v>0.213</v>
      </c>
      <c r="I44" s="26">
        <f t="shared" si="6"/>
        <v>450.84999999999997</v>
      </c>
      <c r="J44" s="47">
        <f t="shared" si="7"/>
        <v>27.051</v>
      </c>
      <c r="K44" s="25">
        <v>20.6</v>
      </c>
      <c r="L44" s="24">
        <v>1918.68</v>
      </c>
      <c r="M44" s="26">
        <f t="shared" si="8"/>
        <v>55725.06</v>
      </c>
      <c r="N44" s="26">
        <f t="shared" si="9"/>
        <v>311413.27608</v>
      </c>
      <c r="O44" s="24">
        <f t="shared" si="10"/>
        <v>367138.33608</v>
      </c>
      <c r="P44" s="5"/>
      <c r="Q44" s="7"/>
      <c r="R44" s="7"/>
      <c r="S44" s="7"/>
      <c r="T44" s="7"/>
      <c r="U44" s="7"/>
    </row>
    <row r="45" spans="1:21" s="14" customFormat="1" ht="9.75">
      <c r="A45" s="49" t="s">
        <v>29</v>
      </c>
      <c r="B45" s="50" t="s">
        <v>30</v>
      </c>
      <c r="C45" s="51" t="s">
        <v>15</v>
      </c>
      <c r="D45" s="51"/>
      <c r="E45" s="52"/>
      <c r="F45" s="52">
        <v>114000</v>
      </c>
      <c r="G45" s="53">
        <v>3.14</v>
      </c>
      <c r="H45" s="54">
        <v>0.1884</v>
      </c>
      <c r="I45" s="55">
        <f>J45/0.06</f>
        <v>315.2073732718895</v>
      </c>
      <c r="J45" s="54">
        <f>((114000/1000000)/4.34)*24*30</f>
        <v>18.912442396313367</v>
      </c>
      <c r="K45" s="56">
        <v>20.6</v>
      </c>
      <c r="L45" s="57">
        <v>1918.68</v>
      </c>
      <c r="M45" s="56">
        <f>I45*K45*6</f>
        <v>38959.631336405546</v>
      </c>
      <c r="N45" s="56">
        <f>J45*L45*6</f>
        <v>217721.54986175118</v>
      </c>
      <c r="O45" s="57">
        <f>M45+N45</f>
        <v>256681.18119815673</v>
      </c>
      <c r="P45" s="11"/>
      <c r="Q45" s="12"/>
      <c r="R45" s="12"/>
      <c r="S45" s="13"/>
      <c r="T45" s="13"/>
      <c r="U45" s="11"/>
    </row>
    <row r="46" spans="1:21" s="3" customFormat="1" ht="9.75">
      <c r="A46" s="20" t="s">
        <v>31</v>
      </c>
      <c r="B46" s="21" t="s">
        <v>32</v>
      </c>
      <c r="C46" s="29" t="s">
        <v>33</v>
      </c>
      <c r="D46" s="29"/>
      <c r="E46" s="45">
        <v>189</v>
      </c>
      <c r="F46" s="45"/>
      <c r="G46" s="26">
        <v>3.55</v>
      </c>
      <c r="H46" s="46">
        <v>0.213</v>
      </c>
      <c r="I46" s="26">
        <f>E46*G46</f>
        <v>670.9499999999999</v>
      </c>
      <c r="J46" s="47">
        <f>H46*E46</f>
        <v>40.257</v>
      </c>
      <c r="K46" s="25">
        <v>20.6</v>
      </c>
      <c r="L46" s="24">
        <v>1918.68</v>
      </c>
      <c r="M46" s="26">
        <f>I46*K46*6</f>
        <v>82929.42</v>
      </c>
      <c r="N46" s="26">
        <f>L46*J46*6</f>
        <v>463441.80455999996</v>
      </c>
      <c r="O46" s="24">
        <f>M46+N46</f>
        <v>546371.22456</v>
      </c>
      <c r="P46" s="5"/>
      <c r="Q46" s="6"/>
      <c r="R46" s="6"/>
      <c r="S46" s="6"/>
      <c r="T46" s="6"/>
      <c r="U46" s="5"/>
    </row>
    <row r="47" spans="1:21" s="3" customFormat="1" ht="9.75">
      <c r="A47" s="20" t="s">
        <v>34</v>
      </c>
      <c r="B47" s="21" t="s">
        <v>35</v>
      </c>
      <c r="C47" s="29" t="s">
        <v>36</v>
      </c>
      <c r="D47" s="29"/>
      <c r="E47" s="45">
        <v>100</v>
      </c>
      <c r="F47" s="45"/>
      <c r="G47" s="26">
        <v>3.55</v>
      </c>
      <c r="H47" s="46">
        <v>0.213</v>
      </c>
      <c r="I47" s="26">
        <f>E47*G47</f>
        <v>355</v>
      </c>
      <c r="J47" s="47">
        <f>H47*E47</f>
        <v>21.3</v>
      </c>
      <c r="K47" s="25">
        <v>20.6</v>
      </c>
      <c r="L47" s="24">
        <v>1918.68</v>
      </c>
      <c r="M47" s="26">
        <f>I47*K47*6</f>
        <v>43878.00000000001</v>
      </c>
      <c r="N47" s="26">
        <f>L47*J47*6</f>
        <v>245207.30400000003</v>
      </c>
      <c r="O47" s="24">
        <f>M47+N47</f>
        <v>289085.30400000006</v>
      </c>
      <c r="P47" s="5"/>
      <c r="Q47" s="6"/>
      <c r="R47" s="6"/>
      <c r="S47" s="6"/>
      <c r="T47" s="6"/>
      <c r="U47" s="5"/>
    </row>
    <row r="48" spans="1:21" s="3" customFormat="1" ht="9.75">
      <c r="A48" s="27"/>
      <c r="B48" s="28" t="s">
        <v>37</v>
      </c>
      <c r="C48" s="27"/>
      <c r="D48" s="27"/>
      <c r="E48" s="58">
        <f>SUM(E37:E47)</f>
        <v>1348</v>
      </c>
      <c r="F48" s="59">
        <f>F45</f>
        <v>114000</v>
      </c>
      <c r="G48" s="20" t="s">
        <v>38</v>
      </c>
      <c r="H48" s="20" t="s">
        <v>38</v>
      </c>
      <c r="I48" s="60">
        <f>SUM(I37:I47)</f>
        <v>4698.557373271889</v>
      </c>
      <c r="J48" s="60">
        <f>SUM(J37:J47)</f>
        <v>279.28844239631337</v>
      </c>
      <c r="K48" s="20" t="s">
        <v>38</v>
      </c>
      <c r="L48" s="20" t="s">
        <v>38</v>
      </c>
      <c r="M48" s="39">
        <f>SUM(M37:M47)</f>
        <v>580741.6913364055</v>
      </c>
      <c r="N48" s="39">
        <f>SUM(N37:N47)</f>
        <v>3215190.8919417514</v>
      </c>
      <c r="O48" s="39">
        <f>SUM(O37:O47)</f>
        <v>3795932.583278157</v>
      </c>
      <c r="P48" s="8"/>
      <c r="Q48" s="5"/>
      <c r="R48" s="5"/>
      <c r="S48" s="5"/>
      <c r="T48" s="5"/>
      <c r="U48" s="5"/>
    </row>
    <row r="49" spans="1:15" s="3" customFormat="1" ht="9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1:21" s="3" customFormat="1" ht="9.75">
      <c r="A50" s="17"/>
      <c r="B50" s="17"/>
      <c r="C50" s="18"/>
      <c r="D50" s="18"/>
      <c r="E50" s="17"/>
      <c r="F50" s="44"/>
      <c r="G50" s="17"/>
      <c r="H50" s="17"/>
      <c r="I50" s="17"/>
      <c r="J50" s="17"/>
      <c r="K50" s="17"/>
      <c r="L50" s="17"/>
      <c r="M50" s="17"/>
      <c r="N50" s="61"/>
      <c r="O50" s="17"/>
      <c r="P50" s="4"/>
      <c r="Q50" s="4"/>
      <c r="R50" s="4"/>
      <c r="S50" s="4"/>
      <c r="T50" s="4"/>
      <c r="U50" s="4"/>
    </row>
    <row r="51" spans="1:21" s="3" customFormat="1" ht="48">
      <c r="A51" s="17" t="s">
        <v>0</v>
      </c>
      <c r="B51" s="17" t="s">
        <v>1</v>
      </c>
      <c r="C51" s="18" t="s">
        <v>2</v>
      </c>
      <c r="D51" s="18"/>
      <c r="E51" s="17" t="s">
        <v>43</v>
      </c>
      <c r="F51" s="44" t="s">
        <v>64</v>
      </c>
      <c r="G51" s="17" t="s">
        <v>44</v>
      </c>
      <c r="H51" s="17" t="s">
        <v>45</v>
      </c>
      <c r="I51" s="17" t="s">
        <v>46</v>
      </c>
      <c r="J51" s="17" t="s">
        <v>47</v>
      </c>
      <c r="K51" s="17" t="s">
        <v>48</v>
      </c>
      <c r="L51" s="17" t="s">
        <v>49</v>
      </c>
      <c r="M51" s="17" t="s">
        <v>54</v>
      </c>
      <c r="N51" s="17" t="s">
        <v>55</v>
      </c>
      <c r="O51" s="17" t="s">
        <v>56</v>
      </c>
      <c r="P51" s="5"/>
      <c r="Q51" s="6"/>
      <c r="R51" s="6"/>
      <c r="S51" s="6"/>
      <c r="T51" s="6"/>
      <c r="U51" s="5"/>
    </row>
    <row r="52" spans="1:21" s="3" customFormat="1" ht="9.75">
      <c r="A52" s="20" t="s">
        <v>10</v>
      </c>
      <c r="B52" s="21" t="s">
        <v>14</v>
      </c>
      <c r="C52" s="29" t="s">
        <v>15</v>
      </c>
      <c r="D52" s="29"/>
      <c r="E52" s="45">
        <v>123</v>
      </c>
      <c r="F52" s="45"/>
      <c r="G52" s="26">
        <v>3.55</v>
      </c>
      <c r="H52" s="46">
        <v>0.213</v>
      </c>
      <c r="I52" s="26">
        <f>E52*G52</f>
        <v>436.65</v>
      </c>
      <c r="J52" s="47">
        <f>H52*E52</f>
        <v>26.198999999999998</v>
      </c>
      <c r="K52" s="25">
        <v>21.84</v>
      </c>
      <c r="L52" s="24">
        <v>1981.81</v>
      </c>
      <c r="M52" s="26">
        <f>I52*K52*6</f>
        <v>57218.615999999995</v>
      </c>
      <c r="N52" s="26">
        <f>J52*L52*6</f>
        <v>311528.64113999996</v>
      </c>
      <c r="O52" s="24">
        <f>M52+N52</f>
        <v>368747.25713999994</v>
      </c>
      <c r="P52" s="5"/>
      <c r="Q52" s="7"/>
      <c r="R52" s="7"/>
      <c r="S52" s="7"/>
      <c r="T52" s="7"/>
      <c r="U52" s="7"/>
    </row>
    <row r="53" spans="1:21" s="3" customFormat="1" ht="9.75">
      <c r="A53" s="20" t="s">
        <v>13</v>
      </c>
      <c r="B53" s="21" t="s">
        <v>53</v>
      </c>
      <c r="C53" s="29" t="s">
        <v>15</v>
      </c>
      <c r="D53" s="29"/>
      <c r="E53" s="45">
        <v>154</v>
      </c>
      <c r="F53" s="45"/>
      <c r="G53" s="26">
        <v>3.55</v>
      </c>
      <c r="H53" s="46">
        <v>0.213</v>
      </c>
      <c r="I53" s="26">
        <f aca="true" t="shared" si="11" ref="I53:I59">E53*G53</f>
        <v>546.6999999999999</v>
      </c>
      <c r="J53" s="47">
        <f aca="true" t="shared" si="12" ref="J53:J59">H53*E53</f>
        <v>32.802</v>
      </c>
      <c r="K53" s="25">
        <v>21.84</v>
      </c>
      <c r="L53" s="24">
        <v>1981.81</v>
      </c>
      <c r="M53" s="26">
        <f aca="true" t="shared" si="13" ref="M53:M59">I53*K53*6</f>
        <v>71639.56799999998</v>
      </c>
      <c r="N53" s="26">
        <f aca="true" t="shared" si="14" ref="N53:N59">J53*L53*6</f>
        <v>390043.98971999995</v>
      </c>
      <c r="O53" s="24">
        <f aca="true" t="shared" si="15" ref="O53:O59">M53+N53</f>
        <v>461683.5577199999</v>
      </c>
      <c r="P53" s="5"/>
      <c r="Q53" s="7"/>
      <c r="R53" s="7"/>
      <c r="S53" s="7"/>
      <c r="T53" s="7"/>
      <c r="U53" s="7"/>
    </row>
    <row r="54" spans="1:21" s="3" customFormat="1" ht="9.75">
      <c r="A54" s="20" t="s">
        <v>16</v>
      </c>
      <c r="B54" s="21" t="s">
        <v>17</v>
      </c>
      <c r="C54" s="29" t="s">
        <v>15</v>
      </c>
      <c r="D54" s="29"/>
      <c r="E54" s="45">
        <v>105</v>
      </c>
      <c r="F54" s="45"/>
      <c r="G54" s="26">
        <v>3.55</v>
      </c>
      <c r="H54" s="46">
        <v>0.188</v>
      </c>
      <c r="I54" s="26">
        <f t="shared" si="11"/>
        <v>372.75</v>
      </c>
      <c r="J54" s="47">
        <f t="shared" si="12"/>
        <v>19.74</v>
      </c>
      <c r="K54" s="25">
        <v>21.84</v>
      </c>
      <c r="L54" s="24">
        <v>1981.81</v>
      </c>
      <c r="M54" s="26">
        <f t="shared" si="13"/>
        <v>48845.159999999996</v>
      </c>
      <c r="N54" s="26">
        <f t="shared" si="14"/>
        <v>234725.57639999996</v>
      </c>
      <c r="O54" s="24">
        <f t="shared" si="15"/>
        <v>283570.73639999994</v>
      </c>
      <c r="P54" s="5"/>
      <c r="Q54" s="6"/>
      <c r="R54" s="6"/>
      <c r="S54" s="6"/>
      <c r="T54" s="6"/>
      <c r="U54" s="5"/>
    </row>
    <row r="55" spans="1:21" s="3" customFormat="1" ht="9.75">
      <c r="A55" s="20" t="s">
        <v>18</v>
      </c>
      <c r="B55" s="21" t="s">
        <v>19</v>
      </c>
      <c r="C55" s="29" t="s">
        <v>15</v>
      </c>
      <c r="D55" s="29"/>
      <c r="E55" s="45">
        <v>61</v>
      </c>
      <c r="F55" s="45"/>
      <c r="G55" s="26">
        <v>3.55</v>
      </c>
      <c r="H55" s="46">
        <v>0.213</v>
      </c>
      <c r="I55" s="26">
        <f t="shared" si="11"/>
        <v>216.54999999999998</v>
      </c>
      <c r="J55" s="47">
        <f t="shared" si="12"/>
        <v>12.993</v>
      </c>
      <c r="K55" s="25">
        <v>21.84</v>
      </c>
      <c r="L55" s="24">
        <v>1981.81</v>
      </c>
      <c r="M55" s="26">
        <f t="shared" si="13"/>
        <v>28376.711999999996</v>
      </c>
      <c r="N55" s="26">
        <f t="shared" si="14"/>
        <v>154497.94397999998</v>
      </c>
      <c r="O55" s="24">
        <f t="shared" si="15"/>
        <v>182874.65597999998</v>
      </c>
      <c r="P55" s="5"/>
      <c r="Q55" s="7"/>
      <c r="R55" s="7"/>
      <c r="S55" s="7"/>
      <c r="T55" s="7"/>
      <c r="U55" s="7"/>
    </row>
    <row r="56" spans="1:21" s="3" customFormat="1" ht="9.75">
      <c r="A56" s="20" t="s">
        <v>20</v>
      </c>
      <c r="B56" s="21" t="s">
        <v>21</v>
      </c>
      <c r="C56" s="29" t="s">
        <v>15</v>
      </c>
      <c r="D56" s="29"/>
      <c r="E56" s="45">
        <v>164</v>
      </c>
      <c r="F56" s="45"/>
      <c r="G56" s="26">
        <v>3.55</v>
      </c>
      <c r="H56" s="46">
        <v>0.213</v>
      </c>
      <c r="I56" s="26">
        <f t="shared" si="11"/>
        <v>582.1999999999999</v>
      </c>
      <c r="J56" s="47">
        <f t="shared" si="12"/>
        <v>34.932</v>
      </c>
      <c r="K56" s="25">
        <v>21.84</v>
      </c>
      <c r="L56" s="24">
        <v>1981.81</v>
      </c>
      <c r="M56" s="26">
        <f t="shared" si="13"/>
        <v>76291.48799999998</v>
      </c>
      <c r="N56" s="26">
        <f t="shared" si="14"/>
        <v>415371.52152</v>
      </c>
      <c r="O56" s="24">
        <f t="shared" si="15"/>
        <v>491663.00951999996</v>
      </c>
      <c r="P56" s="5"/>
      <c r="Q56" s="7"/>
      <c r="R56" s="7"/>
      <c r="S56" s="7"/>
      <c r="T56" s="7"/>
      <c r="U56" s="7"/>
    </row>
    <row r="57" spans="1:21" s="3" customFormat="1" ht="9.75">
      <c r="A57" s="20" t="s">
        <v>22</v>
      </c>
      <c r="B57" s="21" t="s">
        <v>23</v>
      </c>
      <c r="C57" s="29" t="s">
        <v>15</v>
      </c>
      <c r="D57" s="29"/>
      <c r="E57" s="45">
        <v>138</v>
      </c>
      <c r="F57" s="45"/>
      <c r="G57" s="26">
        <v>3.55</v>
      </c>
      <c r="H57" s="46">
        <v>0.213</v>
      </c>
      <c r="I57" s="26">
        <f t="shared" si="11"/>
        <v>489.9</v>
      </c>
      <c r="J57" s="47">
        <f t="shared" si="12"/>
        <v>29.394</v>
      </c>
      <c r="K57" s="25">
        <v>21.84</v>
      </c>
      <c r="L57" s="24">
        <v>1981.81</v>
      </c>
      <c r="M57" s="26">
        <f t="shared" si="13"/>
        <v>64196.496</v>
      </c>
      <c r="N57" s="26">
        <f t="shared" si="14"/>
        <v>349519.93883999996</v>
      </c>
      <c r="O57" s="24">
        <f t="shared" si="15"/>
        <v>413716.43483999994</v>
      </c>
      <c r="P57" s="5"/>
      <c r="Q57" s="7"/>
      <c r="R57" s="7"/>
      <c r="S57" s="7"/>
      <c r="T57" s="7"/>
      <c r="U57" s="7"/>
    </row>
    <row r="58" spans="1:21" s="3" customFormat="1" ht="9.75">
      <c r="A58" s="20" t="s">
        <v>24</v>
      </c>
      <c r="B58" s="21" t="s">
        <v>25</v>
      </c>
      <c r="C58" s="29" t="s">
        <v>26</v>
      </c>
      <c r="D58" s="29"/>
      <c r="E58" s="45">
        <v>187</v>
      </c>
      <c r="F58" s="45"/>
      <c r="G58" s="48">
        <v>1.4</v>
      </c>
      <c r="H58" s="46">
        <v>0.084</v>
      </c>
      <c r="I58" s="26">
        <f t="shared" si="11"/>
        <v>261.8</v>
      </c>
      <c r="J58" s="47">
        <f t="shared" si="12"/>
        <v>15.708</v>
      </c>
      <c r="K58" s="25">
        <v>21.84</v>
      </c>
      <c r="L58" s="24">
        <v>1981.81</v>
      </c>
      <c r="M58" s="26">
        <f t="shared" si="13"/>
        <v>34306.272000000004</v>
      </c>
      <c r="N58" s="26">
        <f t="shared" si="14"/>
        <v>186781.62888</v>
      </c>
      <c r="O58" s="24">
        <f t="shared" si="15"/>
        <v>221087.90088</v>
      </c>
      <c r="P58" s="5"/>
      <c r="Q58" s="7"/>
      <c r="R58" s="7"/>
      <c r="S58" s="7"/>
      <c r="T58" s="7"/>
      <c r="U58" s="7"/>
    </row>
    <row r="59" spans="1:21" s="3" customFormat="1" ht="9.75">
      <c r="A59" s="20" t="s">
        <v>27</v>
      </c>
      <c r="B59" s="21" t="s">
        <v>28</v>
      </c>
      <c r="C59" s="29" t="s">
        <v>15</v>
      </c>
      <c r="D59" s="29"/>
      <c r="E59" s="45">
        <v>127</v>
      </c>
      <c r="F59" s="45"/>
      <c r="G59" s="26">
        <v>3.55</v>
      </c>
      <c r="H59" s="46">
        <v>0.213</v>
      </c>
      <c r="I59" s="26">
        <f t="shared" si="11"/>
        <v>450.84999999999997</v>
      </c>
      <c r="J59" s="47">
        <f t="shared" si="12"/>
        <v>27.051</v>
      </c>
      <c r="K59" s="25">
        <v>21.84</v>
      </c>
      <c r="L59" s="24">
        <v>1981.81</v>
      </c>
      <c r="M59" s="26">
        <f t="shared" si="13"/>
        <v>59079.38399999999</v>
      </c>
      <c r="N59" s="26">
        <f t="shared" si="14"/>
        <v>321659.65385999996</v>
      </c>
      <c r="O59" s="24">
        <f t="shared" si="15"/>
        <v>380739.0378599999</v>
      </c>
      <c r="P59" s="5"/>
      <c r="Q59" s="7"/>
      <c r="R59" s="7"/>
      <c r="S59" s="7"/>
      <c r="T59" s="7"/>
      <c r="U59" s="7"/>
    </row>
    <row r="60" spans="1:21" s="3" customFormat="1" ht="9.75">
      <c r="A60" s="49" t="s">
        <v>29</v>
      </c>
      <c r="B60" s="50" t="s">
        <v>30</v>
      </c>
      <c r="C60" s="51" t="s">
        <v>15</v>
      </c>
      <c r="D60" s="51"/>
      <c r="E60" s="52"/>
      <c r="F60" s="52">
        <v>114000</v>
      </c>
      <c r="G60" s="53">
        <v>3.14</v>
      </c>
      <c r="H60" s="54">
        <v>0.1884</v>
      </c>
      <c r="I60" s="55">
        <f>J60/0.06</f>
        <v>315.2073732718895</v>
      </c>
      <c r="J60" s="54">
        <f>((114000/1000000)/4.34)*24*30</f>
        <v>18.912442396313367</v>
      </c>
      <c r="K60" s="25">
        <v>21.84</v>
      </c>
      <c r="L60" s="24">
        <v>1981.81</v>
      </c>
      <c r="M60" s="56">
        <f>I60*K60*6</f>
        <v>41304.774193548394</v>
      </c>
      <c r="N60" s="56">
        <f>J60*L60*6</f>
        <v>224885.20479262673</v>
      </c>
      <c r="O60" s="57">
        <f>M60+N60</f>
        <v>266189.97898617515</v>
      </c>
      <c r="P60" s="5"/>
      <c r="Q60" s="7"/>
      <c r="R60" s="7"/>
      <c r="S60" s="7"/>
      <c r="T60" s="7"/>
      <c r="U60" s="7"/>
    </row>
    <row r="61" spans="1:21" s="3" customFormat="1" ht="9.75">
      <c r="A61" s="20" t="s">
        <v>31</v>
      </c>
      <c r="B61" s="21" t="s">
        <v>32</v>
      </c>
      <c r="C61" s="29" t="s">
        <v>33</v>
      </c>
      <c r="D61" s="29"/>
      <c r="E61" s="45">
        <v>189</v>
      </c>
      <c r="F61" s="45"/>
      <c r="G61" s="26">
        <v>3.55</v>
      </c>
      <c r="H61" s="46">
        <v>0.213</v>
      </c>
      <c r="I61" s="26">
        <f>E61*G61</f>
        <v>670.9499999999999</v>
      </c>
      <c r="J61" s="47">
        <f>H61*E61</f>
        <v>40.257</v>
      </c>
      <c r="K61" s="25">
        <v>21.84</v>
      </c>
      <c r="L61" s="24">
        <v>1981.81</v>
      </c>
      <c r="M61" s="26">
        <f>I61*K61*6</f>
        <v>87921.288</v>
      </c>
      <c r="N61" s="26">
        <f>L61*J61*6</f>
        <v>478690.35101999994</v>
      </c>
      <c r="O61" s="24">
        <f>M61+N61</f>
        <v>566611.6390199999</v>
      </c>
      <c r="P61" s="5"/>
      <c r="Q61" s="7"/>
      <c r="R61" s="7"/>
      <c r="S61" s="7"/>
      <c r="T61" s="7"/>
      <c r="U61" s="7"/>
    </row>
    <row r="62" spans="1:21" s="3" customFormat="1" ht="9.75">
      <c r="A62" s="20" t="s">
        <v>34</v>
      </c>
      <c r="B62" s="21" t="s">
        <v>35</v>
      </c>
      <c r="C62" s="29" t="s">
        <v>36</v>
      </c>
      <c r="D62" s="29"/>
      <c r="E62" s="45">
        <v>100</v>
      </c>
      <c r="F62" s="45"/>
      <c r="G62" s="26">
        <v>3.55</v>
      </c>
      <c r="H62" s="46">
        <v>0.213</v>
      </c>
      <c r="I62" s="26">
        <f>E62*G62</f>
        <v>355</v>
      </c>
      <c r="J62" s="47">
        <f>H62*E62</f>
        <v>21.3</v>
      </c>
      <c r="K62" s="25">
        <v>21.84</v>
      </c>
      <c r="L62" s="24">
        <v>1981.81</v>
      </c>
      <c r="M62" s="26">
        <f>I62*K62*6</f>
        <v>46519.2</v>
      </c>
      <c r="N62" s="26">
        <f>L62*J62*6</f>
        <v>253275.318</v>
      </c>
      <c r="O62" s="24">
        <f>M62+N62</f>
        <v>299794.518</v>
      </c>
      <c r="P62" s="5"/>
      <c r="Q62" s="7"/>
      <c r="R62" s="7"/>
      <c r="S62" s="7"/>
      <c r="T62" s="7"/>
      <c r="U62" s="7"/>
    </row>
    <row r="63" spans="1:21" s="3" customFormat="1" ht="9.75">
      <c r="A63" s="27"/>
      <c r="B63" s="28" t="s">
        <v>37</v>
      </c>
      <c r="C63" s="27"/>
      <c r="D63" s="27"/>
      <c r="E63" s="58">
        <f>SUM(E52:E62)</f>
        <v>1348</v>
      </c>
      <c r="F63" s="59">
        <f>F60</f>
        <v>114000</v>
      </c>
      <c r="G63" s="20" t="s">
        <v>38</v>
      </c>
      <c r="H63" s="20" t="s">
        <v>38</v>
      </c>
      <c r="I63" s="60">
        <f>SUM(I52:I62)</f>
        <v>4698.557373271889</v>
      </c>
      <c r="J63" s="60">
        <f>SUM(J52:J62)</f>
        <v>279.28844239631337</v>
      </c>
      <c r="K63" s="20" t="s">
        <v>38</v>
      </c>
      <c r="L63" s="20" t="s">
        <v>38</v>
      </c>
      <c r="M63" s="39">
        <f>SUM(M52:M62)</f>
        <v>615698.9581935483</v>
      </c>
      <c r="N63" s="39">
        <f>SUM(N52:N62)</f>
        <v>3320979.768152626</v>
      </c>
      <c r="O63" s="39">
        <f>SUM(O52:O62)</f>
        <v>3936678.726346175</v>
      </c>
      <c r="P63" s="5"/>
      <c r="Q63" s="7"/>
      <c r="R63" s="7"/>
      <c r="S63" s="7"/>
      <c r="T63" s="7"/>
      <c r="U63" s="7"/>
    </row>
    <row r="64" spans="1:21" s="3" customFormat="1" ht="9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27"/>
      <c r="P64" s="9"/>
      <c r="Q64" s="9"/>
      <c r="R64" s="9"/>
      <c r="S64" s="9"/>
      <c r="T64" s="9"/>
      <c r="U64" s="9"/>
    </row>
    <row r="65" spans="1:21" s="3" customFormat="1" ht="9.75">
      <c r="A65" s="34"/>
      <c r="B65" s="35"/>
      <c r="C65" s="36"/>
      <c r="D65" s="37" t="s">
        <v>57</v>
      </c>
      <c r="E65" s="27"/>
      <c r="F65" s="24"/>
      <c r="G65" s="20" t="s">
        <v>38</v>
      </c>
      <c r="H65" s="20" t="s">
        <v>38</v>
      </c>
      <c r="I65" s="60">
        <f>I63</f>
        <v>4698.557373271889</v>
      </c>
      <c r="J65" s="60">
        <f>J63</f>
        <v>279.28844239631337</v>
      </c>
      <c r="K65" s="40" t="s">
        <v>38</v>
      </c>
      <c r="L65" s="40" t="s">
        <v>38</v>
      </c>
      <c r="M65" s="39">
        <f>M48+M63</f>
        <v>1196440.6495299537</v>
      </c>
      <c r="N65" s="39">
        <f>N48+N63</f>
        <v>6536170.660094378</v>
      </c>
      <c r="O65" s="39">
        <f>O48+O63</f>
        <v>7732611.309624332</v>
      </c>
      <c r="P65" s="8"/>
      <c r="Q65" s="5"/>
      <c r="R65" s="5"/>
      <c r="S65" s="5"/>
      <c r="T65" s="5"/>
      <c r="U65" s="5"/>
    </row>
    <row r="66" s="3" customFormat="1" ht="11.25" customHeight="1"/>
    <row r="67" spans="11:21" s="3" customFormat="1" ht="9.75">
      <c r="K67" s="1" t="s">
        <v>58</v>
      </c>
      <c r="N67" s="15">
        <f>O65+K34</f>
        <v>24811166.643369336</v>
      </c>
      <c r="O67" s="16"/>
      <c r="R67" s="1"/>
      <c r="U67" s="2"/>
    </row>
    <row r="68" s="3" customFormat="1" ht="9.75"/>
    <row r="69" spans="1:10" s="3" customFormat="1" ht="9.75">
      <c r="A69" s="62" t="s">
        <v>59</v>
      </c>
      <c r="B69" s="62"/>
      <c r="C69" s="62"/>
      <c r="D69" s="62"/>
      <c r="E69" s="62"/>
      <c r="F69" s="62"/>
      <c r="G69" s="62"/>
      <c r="H69" s="62" t="s">
        <v>60</v>
      </c>
      <c r="I69" s="62"/>
      <c r="J69" s="62"/>
    </row>
    <row r="70" spans="1:10" s="3" customFormat="1" ht="9.75">
      <c r="A70" s="62"/>
      <c r="B70" s="62"/>
      <c r="C70" s="62"/>
      <c r="D70" s="62"/>
      <c r="E70" s="62"/>
      <c r="F70" s="62"/>
      <c r="G70" s="62"/>
      <c r="H70" s="62"/>
      <c r="I70" s="62"/>
      <c r="J70" s="62"/>
    </row>
    <row r="71" spans="1:10" s="3" customFormat="1" ht="9.75">
      <c r="A71" s="62" t="s">
        <v>61</v>
      </c>
      <c r="B71" s="62"/>
      <c r="C71" s="62"/>
      <c r="D71" s="62"/>
      <c r="E71" s="62"/>
      <c r="F71" s="62"/>
      <c r="G71" s="62"/>
      <c r="H71" s="62" t="s">
        <v>65</v>
      </c>
      <c r="I71" s="62"/>
      <c r="J71" s="62"/>
    </row>
    <row r="72" s="3" customFormat="1" ht="9.75"/>
    <row r="73" s="3" customFormat="1" ht="9.75"/>
    <row r="74" s="3" customFormat="1" ht="9.75"/>
    <row r="78" spans="1:3" ht="9.75">
      <c r="A78" s="3" t="s">
        <v>62</v>
      </c>
      <c r="B78" s="3"/>
      <c r="C78" s="3"/>
    </row>
  </sheetData>
  <mergeCells count="55">
    <mergeCell ref="C22:D22"/>
    <mergeCell ref="N67:O67"/>
    <mergeCell ref="A1:IV1"/>
    <mergeCell ref="C60:D60"/>
    <mergeCell ref="C61:D61"/>
    <mergeCell ref="C62:D62"/>
    <mergeCell ref="C56:D56"/>
    <mergeCell ref="C57:D57"/>
    <mergeCell ref="C58:D58"/>
    <mergeCell ref="C59:D59"/>
    <mergeCell ref="C52:D52"/>
    <mergeCell ref="C53:D53"/>
    <mergeCell ref="C54:D54"/>
    <mergeCell ref="C55:D55"/>
    <mergeCell ref="C46:D46"/>
    <mergeCell ref="C47:D47"/>
    <mergeCell ref="C50:D50"/>
    <mergeCell ref="C51:D51"/>
    <mergeCell ref="C43:D43"/>
    <mergeCell ref="C44:D44"/>
    <mergeCell ref="C45:D45"/>
    <mergeCell ref="C41:D41"/>
    <mergeCell ref="C42:D42"/>
    <mergeCell ref="C39:D39"/>
    <mergeCell ref="C40:D40"/>
    <mergeCell ref="C38:D38"/>
    <mergeCell ref="C31:D31"/>
    <mergeCell ref="C32:D32"/>
    <mergeCell ref="C36:D36"/>
    <mergeCell ref="C37:D37"/>
    <mergeCell ref="C27:D27"/>
    <mergeCell ref="C28:D28"/>
    <mergeCell ref="C29:D29"/>
    <mergeCell ref="C30:D30"/>
    <mergeCell ref="C23:D23"/>
    <mergeCell ref="C24:D24"/>
    <mergeCell ref="C25:D25"/>
    <mergeCell ref="C26:D26"/>
    <mergeCell ref="C17:D17"/>
    <mergeCell ref="C19:D19"/>
    <mergeCell ref="C20:D20"/>
    <mergeCell ref="C21:D21"/>
    <mergeCell ref="C13:D13"/>
    <mergeCell ref="C14:D14"/>
    <mergeCell ref="C15:D15"/>
    <mergeCell ref="C16:D16"/>
    <mergeCell ref="C9:D9"/>
    <mergeCell ref="C10:D10"/>
    <mergeCell ref="C11:D11"/>
    <mergeCell ref="C12:D12"/>
    <mergeCell ref="C4:D4"/>
    <mergeCell ref="C5:D5"/>
    <mergeCell ref="C6:D6"/>
    <mergeCell ref="C8:D8"/>
    <mergeCell ref="C7:D7"/>
  </mergeCells>
  <printOptions/>
  <pageMargins left="0.36" right="0.19" top="0.31" bottom="0.39" header="0.18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2016-01-11T07:01:19Z</cp:lastPrinted>
  <dcterms:modified xsi:type="dcterms:W3CDTF">2016-01-11T07:02:32Z</dcterms:modified>
  <cp:category/>
  <cp:version/>
  <cp:contentType/>
  <cp:contentStatus/>
</cp:coreProperties>
</file>