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<sst xmlns="http://schemas.openxmlformats.org/spreadsheetml/2006/main" count="100" uniqueCount="47">
  <si>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Приложение №-1 к дополнительному соглашению от 11.01.2016г.  к договору теплоснабжения № 735 от 13.11.2015г.</t>
  </si>
  <si>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</si>
  <si>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</si>
  <si>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</si>
  <si>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</si>
  <si>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</si>
  <si>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</si>
  <si>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</si>
  <si>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</si>
  <si>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</si>
  <si>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</si>
  <si>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</si>
  <si>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</si>
  <si>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ул.Ипподромная 13 А корпус 1</t>
  </si>
  <si>
    <t>Котельная ГПО</t>
  </si>
  <si>
    <t>2</t>
  </si>
  <si>
    <t>ул.Ипподромная 13а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</si>
  <si>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</si>
  <si>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</si>
  <si>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</si>
  <si>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</si>
  <si>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Итого по договору:</t>
  </si>
  <si>
    <t>Теплоснабжающая организация</t>
  </si>
  <si>
    <t>Потребитель</t>
  </si>
  <si>
    <t>_____________ С.Н.Тарасов</t>
  </si>
  <si>
    <t>исп. Гришина И.А. тел. 32-83-01</t>
  </si>
  <si>
    <t>колличество человек</t>
  </si>
  <si>
    <t>куб.м. в месяц</t>
  </si>
  <si>
    <t>Потери в сетях Потребителя по п.1 (3,6%)</t>
  </si>
  <si>
    <t>Потери в сетях Потребителя по п.2 (3,0%)</t>
  </si>
  <si>
    <t>Горячее водоснабжение:</t>
  </si>
  <si>
    <t>Норматив потребления куб.м/на 1 человека в месяц</t>
  </si>
  <si>
    <t>Норматив потребления на Гкал/ 1 чел. в месяц</t>
  </si>
  <si>
    <t>Тариф с учетом НДС руб./куб.м.</t>
  </si>
  <si>
    <t>Потери в сетях Потребителя по п.1 (2,1%)</t>
  </si>
  <si>
    <t>Потери в сетях Потребителя по п.2 (2,7%)</t>
  </si>
  <si>
    <t>Сумма с января по июнь (руб./куб.м.)</t>
  </si>
  <si>
    <t>Сумма с января по июнь (руб./Гкал)</t>
  </si>
  <si>
    <t>Сумма с января по июнь (руб.)</t>
  </si>
  <si>
    <t>Итого за 6 месяцев:</t>
  </si>
  <si>
    <t>Сумма с июля по декабрь (руб./куб.м.)</t>
  </si>
  <si>
    <t>Сумма с июля по декабрь (руб./Гкал)</t>
  </si>
  <si>
    <t>Сумма с июля по декабрь (руб.)</t>
  </si>
  <si>
    <t>Всего ГВС за 1 год:</t>
  </si>
  <si>
    <t>Итого отопление за 4 месяца:</t>
  </si>
  <si>
    <t>Итого отопление за 3 месяца:</t>
  </si>
  <si>
    <t>__________________ Н.А.Руденков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</si>
</sst>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10"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6.5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Border="1" applyAlignment="1">
      <alignment horizontal="right"/>
    </xf>
    <xf numFmtId="3" fontId="0" fillId="0" borderId="0" xfId="0" applyBorder="1" applyAlignment="1">
      <alignment horizontal="right"/>
    </xf>
    <xf numFmtId="4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1" xfId="0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2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1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2" fontId="5" fillId="0" borderId="0" xfId="0" applyFont="1" applyBorder="1" applyAlignment="1">
      <alignment horizontal="right"/>
    </xf>
    <xf numFmtId="4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5" fontId="5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" fontId="5" fillId="0" borderId="0" xfId="0" applyFont="1" applyBorder="1" applyAlignment="1">
      <alignment horizontal="right"/>
    </xf>
    <xf numFmtId="3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5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C10">
      <selection activeCell="P26" sqref="P26"/>
    </sheetView>
  </sheetViews>
  <sheetFormatPr defaultColWidth="9.33203125" defaultRowHeight="11.25"/>
  <cols>
    <col min="1" max="1" width="5.5" style="0" customWidth="1"/>
    <col min="2" max="2" width="31.16015625" style="0" customWidth="1"/>
    <col min="3" max="3" width="10.5" style="0" customWidth="1"/>
    <col min="4" max="4" width="8.66015625" style="0" customWidth="1"/>
    <col min="5" max="5" width="12.33203125" style="0" customWidth="1"/>
    <col min="6" max="6" width="13.16015625" style="0" customWidth="1"/>
    <col min="7" max="7" width="15.5" style="0" customWidth="1"/>
    <col min="8" max="8" width="11" style="0" customWidth="1"/>
    <col min="9" max="9" width="10" style="0" customWidth="1"/>
    <col min="10" max="10" width="13.5" style="0" customWidth="1"/>
    <col min="11" max="11" width="12.16015625" style="0" customWidth="1"/>
    <col min="12" max="12" width="12.5" style="0" customWidth="1"/>
    <col min="13" max="13" width="13.66015625" style="0" customWidth="1"/>
    <col min="14" max="14" width="10.66015625" style="0" customWidth="1"/>
    <col min="15" max="15" width="11.66015625" style="0" customWidth="1"/>
    <col min="16" max="16" width="15" style="0" customWidth="1"/>
    <col min="17" max="21" width="12" style="0" customWidth="1"/>
    <col min="22" max="16384" width="10.5" style="0" customWidth="1"/>
  </cols>
  <sheetData>
    <row r="1" spans="1:2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O1" s="1"/>
      <c r="P1" s="1"/>
      <c r="Q1" s="1"/>
      <c r="R1" s="1"/>
      <c r="U1" s="1"/>
    </row>
    <row r="2" spans="1:2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4" t="s">
        <v>1</v>
      </c>
      <c r="L2" s="13"/>
      <c r="M2" s="13"/>
      <c r="N2" s="13"/>
      <c r="O2" s="13"/>
      <c r="P2" s="13"/>
      <c r="U2" s="2"/>
    </row>
    <row r="3" spans="1:16" ht="38.25">
      <c r="A3" s="15" t="s">
        <v>2</v>
      </c>
      <c r="B3" s="15" t="s">
        <v>3</v>
      </c>
      <c r="C3" s="16" t="s">
        <v>4</v>
      </c>
      <c r="D3" s="16"/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3"/>
      <c r="M3" s="13"/>
      <c r="N3" s="13"/>
      <c r="O3" s="13"/>
      <c r="P3" s="13"/>
    </row>
    <row r="4" spans="1:16" ht="9.75">
      <c r="A4" s="17" t="s">
        <v>12</v>
      </c>
      <c r="B4" s="18" t="s">
        <v>13</v>
      </c>
      <c r="C4" s="72" t="s">
        <v>14</v>
      </c>
      <c r="D4" s="73"/>
      <c r="E4" s="21">
        <v>83000</v>
      </c>
      <c r="F4" s="22">
        <v>1294.1</v>
      </c>
      <c r="G4" s="23">
        <v>0.19</v>
      </c>
      <c r="H4" s="24">
        <f>F4*G4/7</f>
        <v>35.125571428571426</v>
      </c>
      <c r="I4" s="24">
        <f>H4*4</f>
        <v>140.5022857142857</v>
      </c>
      <c r="J4" s="22">
        <v>1918.68</v>
      </c>
      <c r="K4" s="22">
        <f>I4*J4</f>
        <v>269578.9255542857</v>
      </c>
      <c r="L4" s="13"/>
      <c r="M4" s="13"/>
      <c r="N4" s="13"/>
      <c r="O4" s="13"/>
      <c r="P4" s="13"/>
    </row>
    <row r="5" spans="1:16" ht="9.75">
      <c r="A5" s="74" t="s">
        <v>28</v>
      </c>
      <c r="B5" s="75"/>
      <c r="C5" s="19"/>
      <c r="D5" s="20"/>
      <c r="E5" s="21"/>
      <c r="F5" s="22"/>
      <c r="G5" s="23"/>
      <c r="H5" s="24"/>
      <c r="I5" s="24">
        <f>(I4*0.036)/(1-0.036)</f>
        <v>5.246973325429757</v>
      </c>
      <c r="J5" s="22">
        <v>1918.68</v>
      </c>
      <c r="K5" s="22">
        <f>I5*J5</f>
        <v>10067.262780035566</v>
      </c>
      <c r="L5" s="13"/>
      <c r="M5" s="13"/>
      <c r="N5" s="13"/>
      <c r="O5" s="13"/>
      <c r="P5" s="13"/>
    </row>
    <row r="6" spans="1:16" ht="9.75">
      <c r="A6" s="17" t="s">
        <v>15</v>
      </c>
      <c r="B6" s="18" t="s">
        <v>16</v>
      </c>
      <c r="C6" s="72" t="s">
        <v>14</v>
      </c>
      <c r="D6" s="73"/>
      <c r="E6" s="21">
        <v>132000</v>
      </c>
      <c r="F6" s="23">
        <v>743.22</v>
      </c>
      <c r="G6" s="23">
        <v>0.19</v>
      </c>
      <c r="H6" s="24">
        <f>F6*G6/7</f>
        <v>20.173114285714288</v>
      </c>
      <c r="I6" s="24">
        <f>H6*4</f>
        <v>80.69245714285715</v>
      </c>
      <c r="J6" s="22">
        <v>1918.68</v>
      </c>
      <c r="K6" s="22">
        <f>I6*J6</f>
        <v>154823.00367085717</v>
      </c>
      <c r="L6" s="13"/>
      <c r="M6" s="13"/>
      <c r="N6" s="13"/>
      <c r="O6" s="13"/>
      <c r="P6" s="13"/>
    </row>
    <row r="7" spans="1:16" ht="9.75">
      <c r="A7" s="74" t="s">
        <v>29</v>
      </c>
      <c r="B7" s="75"/>
      <c r="C7" s="19"/>
      <c r="D7" s="20"/>
      <c r="E7" s="21"/>
      <c r="F7" s="23"/>
      <c r="G7" s="23"/>
      <c r="H7" s="24"/>
      <c r="I7" s="24">
        <f>(I6*0.03)/(1-0.03)</f>
        <v>2.4956430044182625</v>
      </c>
      <c r="J7" s="22">
        <v>1918.68</v>
      </c>
      <c r="K7" s="22">
        <f>I7*J7</f>
        <v>4788.340319717232</v>
      </c>
      <c r="L7" s="13"/>
      <c r="M7" s="13"/>
      <c r="N7" s="13"/>
      <c r="O7" s="13"/>
      <c r="P7" s="13"/>
    </row>
    <row r="8" spans="1:16" ht="11.25" customHeight="1">
      <c r="A8" s="25"/>
      <c r="B8" s="26" t="s">
        <v>44</v>
      </c>
      <c r="C8" s="27"/>
      <c r="D8" s="27"/>
      <c r="E8" s="27"/>
      <c r="F8" s="69">
        <f>F4+F6</f>
        <v>2037.32</v>
      </c>
      <c r="G8" s="70" t="s">
        <v>17</v>
      </c>
      <c r="H8" s="71">
        <f>H4+H6</f>
        <v>55.29868571428571</v>
      </c>
      <c r="I8" s="53">
        <f>I4+I6</f>
        <v>221.19474285714284</v>
      </c>
      <c r="J8" s="70" t="s">
        <v>17</v>
      </c>
      <c r="K8" s="69">
        <f>K4+K5+K6+K7</f>
        <v>439257.53232489567</v>
      </c>
      <c r="L8" s="13"/>
      <c r="M8" s="13"/>
      <c r="N8" s="13"/>
      <c r="O8" s="13"/>
      <c r="P8" s="13"/>
    </row>
    <row r="9" spans="1:16" ht="9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38.25">
      <c r="A10" s="15" t="s">
        <v>2</v>
      </c>
      <c r="B10" s="15" t="s">
        <v>3</v>
      </c>
      <c r="C10" s="16" t="s">
        <v>4</v>
      </c>
      <c r="D10" s="16"/>
      <c r="E10" s="15" t="s">
        <v>5</v>
      </c>
      <c r="F10" s="15" t="s">
        <v>6</v>
      </c>
      <c r="G10" s="15" t="s">
        <v>7</v>
      </c>
      <c r="H10" s="15" t="s">
        <v>8</v>
      </c>
      <c r="I10" s="15" t="s">
        <v>18</v>
      </c>
      <c r="J10" s="15" t="s">
        <v>10</v>
      </c>
      <c r="K10" s="15" t="s">
        <v>19</v>
      </c>
      <c r="L10" s="13"/>
      <c r="M10" s="13"/>
      <c r="N10" s="13"/>
      <c r="O10" s="13"/>
      <c r="P10" s="13"/>
    </row>
    <row r="11" spans="1:16" ht="9.75">
      <c r="A11" s="17" t="s">
        <v>12</v>
      </c>
      <c r="B11" s="18" t="s">
        <v>13</v>
      </c>
      <c r="C11" s="72" t="s">
        <v>14</v>
      </c>
      <c r="D11" s="73"/>
      <c r="E11" s="21">
        <v>83000</v>
      </c>
      <c r="F11" s="22">
        <v>1294.1</v>
      </c>
      <c r="G11" s="23">
        <v>0.19</v>
      </c>
      <c r="H11" s="24">
        <f>F11*G11/7</f>
        <v>35.125571428571426</v>
      </c>
      <c r="I11" s="24">
        <f>H11*3</f>
        <v>105.37671428571429</v>
      </c>
      <c r="J11" s="22">
        <v>1981.81</v>
      </c>
      <c r="K11" s="22">
        <f>I11*J11</f>
        <v>208836.62613857142</v>
      </c>
      <c r="L11" s="13"/>
      <c r="M11" s="13"/>
      <c r="N11" s="13"/>
      <c r="O11" s="13"/>
      <c r="P11" s="13"/>
    </row>
    <row r="12" spans="1:16" ht="9.75">
      <c r="A12" s="74" t="s">
        <v>28</v>
      </c>
      <c r="B12" s="75"/>
      <c r="C12" s="19"/>
      <c r="D12" s="20"/>
      <c r="E12" s="21"/>
      <c r="F12" s="22"/>
      <c r="G12" s="23"/>
      <c r="H12" s="24"/>
      <c r="I12" s="24">
        <f>(I11*0.036)/(1-0.036)</f>
        <v>3.9352299940723174</v>
      </c>
      <c r="J12" s="22">
        <v>1981.81</v>
      </c>
      <c r="K12" s="22">
        <f>I12*J12</f>
        <v>7798.878154552459</v>
      </c>
      <c r="L12" s="13"/>
      <c r="M12" s="13"/>
      <c r="N12" s="13"/>
      <c r="O12" s="13"/>
      <c r="P12" s="13"/>
    </row>
    <row r="13" spans="1:16" ht="9.75">
      <c r="A13" s="17" t="s">
        <v>15</v>
      </c>
      <c r="B13" s="18" t="s">
        <v>16</v>
      </c>
      <c r="C13" s="72" t="s">
        <v>14</v>
      </c>
      <c r="D13" s="73"/>
      <c r="E13" s="21">
        <v>132000</v>
      </c>
      <c r="F13" s="23">
        <v>743.22</v>
      </c>
      <c r="G13" s="23">
        <v>0.19</v>
      </c>
      <c r="H13" s="24">
        <f>F13*G13/7</f>
        <v>20.173114285714288</v>
      </c>
      <c r="I13" s="24">
        <f>H13*3</f>
        <v>60.51934285714286</v>
      </c>
      <c r="J13" s="22">
        <v>1981.81</v>
      </c>
      <c r="K13" s="22">
        <f>I13*J13</f>
        <v>119937.8388677143</v>
      </c>
      <c r="L13" s="13"/>
      <c r="M13" s="13"/>
      <c r="N13" s="13"/>
      <c r="O13" s="13"/>
      <c r="P13" s="13"/>
    </row>
    <row r="14" spans="1:16" ht="9.75">
      <c r="A14" s="74" t="s">
        <v>29</v>
      </c>
      <c r="B14" s="75"/>
      <c r="C14" s="19"/>
      <c r="D14" s="20"/>
      <c r="E14" s="21"/>
      <c r="F14" s="23"/>
      <c r="G14" s="23"/>
      <c r="H14" s="24"/>
      <c r="I14" s="24">
        <f>(I13*0.03)/(1-0.03)</f>
        <v>1.8717322533136966</v>
      </c>
      <c r="J14" s="22">
        <v>1981.81</v>
      </c>
      <c r="K14" s="22">
        <f>I14*J14</f>
        <v>3709.417696939617</v>
      </c>
      <c r="L14" s="13"/>
      <c r="M14" s="13"/>
      <c r="N14" s="13"/>
      <c r="O14" s="13"/>
      <c r="P14" s="13"/>
    </row>
    <row r="15" spans="1:16" ht="11.25" customHeight="1">
      <c r="A15" s="25"/>
      <c r="B15" s="26" t="s">
        <v>45</v>
      </c>
      <c r="C15" s="27"/>
      <c r="D15" s="27"/>
      <c r="E15" s="27"/>
      <c r="F15" s="69">
        <v>2037.32</v>
      </c>
      <c r="G15" s="70" t="s">
        <v>17</v>
      </c>
      <c r="H15" s="53">
        <f>H11+H13</f>
        <v>55.29868571428571</v>
      </c>
      <c r="I15" s="53">
        <f>I11+I13</f>
        <v>165.89605714285716</v>
      </c>
      <c r="J15" s="70" t="s">
        <v>17</v>
      </c>
      <c r="K15" s="69">
        <f>K11+K12+K13+K14</f>
        <v>340282.7608577778</v>
      </c>
      <c r="L15" s="13"/>
      <c r="M15" s="13"/>
      <c r="N15" s="13"/>
      <c r="O15" s="13"/>
      <c r="P15" s="13"/>
    </row>
    <row r="16" spans="1:16" ht="11.25" customHeight="1">
      <c r="A16" s="28"/>
      <c r="B16" s="29"/>
      <c r="C16" s="30"/>
      <c r="D16" s="31" t="s">
        <v>20</v>
      </c>
      <c r="E16" s="27"/>
      <c r="F16" s="33">
        <v>2037.32</v>
      </c>
      <c r="G16" s="17" t="s">
        <v>17</v>
      </c>
      <c r="H16" s="32" t="s">
        <v>17</v>
      </c>
      <c r="I16" s="54">
        <f>I8+I15</f>
        <v>387.0908</v>
      </c>
      <c r="J16" s="17" t="s">
        <v>17</v>
      </c>
      <c r="K16" s="33">
        <f>K15+K8</f>
        <v>779540.2931826734</v>
      </c>
      <c r="L16" s="13"/>
      <c r="M16" s="13"/>
      <c r="N16" s="13"/>
      <c r="O16" s="13"/>
      <c r="P16" s="13"/>
    </row>
    <row r="17" spans="1:21" ht="12" customHeight="1">
      <c r="A17" s="34"/>
      <c r="B17" s="34"/>
      <c r="C17" s="35"/>
      <c r="D17" s="35"/>
      <c r="E17" s="34"/>
      <c r="F17" s="34"/>
      <c r="G17" s="34"/>
      <c r="H17" s="34"/>
      <c r="I17" s="34"/>
      <c r="J17" s="76" t="s">
        <v>30</v>
      </c>
      <c r="K17" s="76"/>
      <c r="L17" s="76"/>
      <c r="M17" s="34"/>
      <c r="N17" s="34"/>
      <c r="O17" s="34"/>
      <c r="P17" s="34"/>
      <c r="Q17" s="7"/>
      <c r="R17" s="7"/>
      <c r="S17" s="7"/>
      <c r="T17" s="7"/>
      <c r="U17" s="7"/>
    </row>
    <row r="18" spans="1:21" ht="48">
      <c r="A18" s="15" t="s">
        <v>2</v>
      </c>
      <c r="B18" s="15" t="s">
        <v>3</v>
      </c>
      <c r="C18" s="36" t="s">
        <v>4</v>
      </c>
      <c r="D18" s="36"/>
      <c r="E18" s="37" t="s">
        <v>26</v>
      </c>
      <c r="F18" s="37" t="s">
        <v>31</v>
      </c>
      <c r="G18" s="37" t="s">
        <v>32</v>
      </c>
      <c r="H18" s="38" t="s">
        <v>27</v>
      </c>
      <c r="I18" s="38" t="s">
        <v>8</v>
      </c>
      <c r="J18" s="15" t="s">
        <v>33</v>
      </c>
      <c r="K18" s="15" t="s">
        <v>10</v>
      </c>
      <c r="L18" s="15" t="s">
        <v>36</v>
      </c>
      <c r="M18" s="15" t="s">
        <v>37</v>
      </c>
      <c r="N18" s="15" t="s">
        <v>38</v>
      </c>
      <c r="O18" s="39"/>
      <c r="P18" s="40"/>
      <c r="Q18" s="8"/>
      <c r="R18" s="8"/>
      <c r="S18" s="9"/>
      <c r="T18" s="9"/>
      <c r="U18" s="10"/>
    </row>
    <row r="19" spans="1:21" ht="9.75">
      <c r="A19" s="17" t="s">
        <v>12</v>
      </c>
      <c r="B19" s="18" t="s">
        <v>13</v>
      </c>
      <c r="C19" s="72" t="s">
        <v>14</v>
      </c>
      <c r="D19" s="77"/>
      <c r="E19" s="42">
        <v>31</v>
      </c>
      <c r="F19" s="23">
        <v>3.14</v>
      </c>
      <c r="G19" s="43">
        <v>0.1884</v>
      </c>
      <c r="H19" s="24">
        <f>E19*F19</f>
        <v>97.34</v>
      </c>
      <c r="I19" s="24">
        <f>E19*G19</f>
        <v>5.840400000000001</v>
      </c>
      <c r="J19" s="44">
        <v>20.6</v>
      </c>
      <c r="K19" s="44">
        <v>1918.68</v>
      </c>
      <c r="L19" s="24">
        <f aca="true" t="shared" si="0" ref="L19:M22">H19*J19*6</f>
        <v>12031.224000000002</v>
      </c>
      <c r="M19" s="24">
        <f t="shared" si="0"/>
        <v>67235.15203200001</v>
      </c>
      <c r="N19" s="24">
        <f>L19+M19</f>
        <v>79266.37603200001</v>
      </c>
      <c r="O19" s="39"/>
      <c r="P19" s="40"/>
      <c r="Q19" s="8"/>
      <c r="R19" s="8"/>
      <c r="S19" s="9"/>
      <c r="T19" s="9"/>
      <c r="U19" s="10"/>
    </row>
    <row r="20" spans="1:21" ht="9.75">
      <c r="A20" s="74" t="s">
        <v>34</v>
      </c>
      <c r="B20" s="75"/>
      <c r="C20" s="19"/>
      <c r="D20" s="41"/>
      <c r="E20" s="25"/>
      <c r="F20" s="23"/>
      <c r="G20" s="45"/>
      <c r="H20" s="24"/>
      <c r="I20" s="24">
        <f>(I19*0.021)/(1-0.021)</f>
        <v>0.12527926455566907</v>
      </c>
      <c r="J20" s="44">
        <v>20.6</v>
      </c>
      <c r="K20" s="44">
        <v>1918.68</v>
      </c>
      <c r="L20" s="24">
        <f t="shared" si="0"/>
        <v>0</v>
      </c>
      <c r="M20" s="24">
        <f t="shared" si="0"/>
        <v>1442.2249159060268</v>
      </c>
      <c r="N20" s="24">
        <f>L20+M20</f>
        <v>1442.2249159060268</v>
      </c>
      <c r="O20" s="46"/>
      <c r="P20" s="46"/>
      <c r="Q20" s="8"/>
      <c r="R20" s="8"/>
      <c r="S20" s="10"/>
      <c r="T20" s="10"/>
      <c r="U20" s="10"/>
    </row>
    <row r="21" spans="1:21" ht="9.75">
      <c r="A21" s="17" t="s">
        <v>15</v>
      </c>
      <c r="B21" s="18" t="s">
        <v>16</v>
      </c>
      <c r="C21" s="72" t="s">
        <v>14</v>
      </c>
      <c r="D21" s="77"/>
      <c r="E21" s="25">
        <v>45</v>
      </c>
      <c r="F21" s="25">
        <v>2.23</v>
      </c>
      <c r="G21" s="47">
        <v>0.1338</v>
      </c>
      <c r="H21" s="24">
        <f>E21*F21</f>
        <v>100.35</v>
      </c>
      <c r="I21" s="24">
        <f>E21*G21</f>
        <v>6.021</v>
      </c>
      <c r="J21" s="44">
        <v>20.6</v>
      </c>
      <c r="K21" s="44">
        <v>1918.68</v>
      </c>
      <c r="L21" s="24">
        <f t="shared" si="0"/>
        <v>12403.26</v>
      </c>
      <c r="M21" s="24">
        <f t="shared" si="0"/>
        <v>69314.23368</v>
      </c>
      <c r="N21" s="24">
        <f>L21+M21</f>
        <v>81717.49368</v>
      </c>
      <c r="O21" s="48"/>
      <c r="P21" s="48"/>
      <c r="Q21" s="11"/>
      <c r="R21" s="11"/>
      <c r="S21" s="11"/>
      <c r="T21" s="11"/>
      <c r="U21" s="11"/>
    </row>
    <row r="22" spans="1:21" ht="12" customHeight="1">
      <c r="A22" s="74" t="s">
        <v>35</v>
      </c>
      <c r="B22" s="75"/>
      <c r="C22" s="19"/>
      <c r="D22" s="41"/>
      <c r="E22" s="15"/>
      <c r="F22" s="15"/>
      <c r="G22" s="15"/>
      <c r="H22" s="15"/>
      <c r="I22" s="49">
        <f>I21*0.027/(1-0.027)</f>
        <v>0.16707810894141828</v>
      </c>
      <c r="J22" s="44">
        <v>20.6</v>
      </c>
      <c r="K22" s="44">
        <v>1918.68</v>
      </c>
      <c r="L22" s="24">
        <f t="shared" si="0"/>
        <v>0</v>
      </c>
      <c r="M22" s="24">
        <f t="shared" si="0"/>
        <v>1923.4165563823226</v>
      </c>
      <c r="N22" s="24">
        <f>L22+M22</f>
        <v>1923.4165563823226</v>
      </c>
      <c r="O22" s="34"/>
      <c r="P22" s="34"/>
      <c r="Q22" s="7"/>
      <c r="R22" s="7"/>
      <c r="S22" s="7"/>
      <c r="T22" s="7"/>
      <c r="U22" s="7"/>
    </row>
    <row r="23" spans="1:21" ht="9.75">
      <c r="A23" s="25"/>
      <c r="B23" s="26" t="s">
        <v>39</v>
      </c>
      <c r="C23" s="27"/>
      <c r="D23" s="50"/>
      <c r="E23" s="42"/>
      <c r="F23" s="23"/>
      <c r="G23" s="21"/>
      <c r="H23" s="51"/>
      <c r="I23" s="52"/>
      <c r="J23" s="44"/>
      <c r="K23" s="52"/>
      <c r="L23" s="53">
        <f>SUM(L19:L22)</f>
        <v>24434.484000000004</v>
      </c>
      <c r="M23" s="53">
        <f>SUM(M19:M22)</f>
        <v>139915.02718428837</v>
      </c>
      <c r="N23" s="54">
        <f>N19+N20+N21+N22</f>
        <v>164349.51118428836</v>
      </c>
      <c r="O23" s="39"/>
      <c r="P23" s="40"/>
      <c r="Q23" s="8"/>
      <c r="R23" s="8"/>
      <c r="S23" s="9"/>
      <c r="T23" s="9"/>
      <c r="U23" s="10"/>
    </row>
    <row r="24" spans="1:21" ht="9.75">
      <c r="A24" s="46"/>
      <c r="B24" s="55"/>
      <c r="C24" s="56"/>
      <c r="D24" s="56"/>
      <c r="E24" s="57"/>
      <c r="F24" s="39"/>
      <c r="G24" s="58"/>
      <c r="H24" s="59"/>
      <c r="I24" s="60"/>
      <c r="J24" s="56"/>
      <c r="K24" s="60"/>
      <c r="L24" s="59"/>
      <c r="M24" s="39"/>
      <c r="N24" s="39"/>
      <c r="O24" s="39"/>
      <c r="P24" s="40"/>
      <c r="Q24" s="8"/>
      <c r="R24" s="8"/>
      <c r="S24" s="9"/>
      <c r="T24" s="9"/>
      <c r="U24" s="10"/>
    </row>
    <row r="25" spans="1:21" ht="48">
      <c r="A25" s="15" t="s">
        <v>2</v>
      </c>
      <c r="B25" s="15" t="s">
        <v>3</v>
      </c>
      <c r="C25" s="36" t="s">
        <v>4</v>
      </c>
      <c r="D25" s="36"/>
      <c r="E25" s="37" t="s">
        <v>26</v>
      </c>
      <c r="F25" s="37" t="s">
        <v>31</v>
      </c>
      <c r="G25" s="37" t="s">
        <v>32</v>
      </c>
      <c r="H25" s="38" t="s">
        <v>27</v>
      </c>
      <c r="I25" s="38" t="s">
        <v>8</v>
      </c>
      <c r="J25" s="15" t="s">
        <v>33</v>
      </c>
      <c r="K25" s="15" t="s">
        <v>10</v>
      </c>
      <c r="L25" s="15" t="s">
        <v>40</v>
      </c>
      <c r="M25" s="15" t="s">
        <v>41</v>
      </c>
      <c r="N25" s="15" t="s">
        <v>42</v>
      </c>
      <c r="O25" s="46"/>
      <c r="P25" s="46"/>
      <c r="Q25" s="8"/>
      <c r="R25" s="8"/>
      <c r="S25" s="10"/>
      <c r="T25" s="10"/>
      <c r="U25" s="10"/>
    </row>
    <row r="26" spans="1:21" ht="9.75">
      <c r="A26" s="17" t="s">
        <v>12</v>
      </c>
      <c r="B26" s="18" t="s">
        <v>13</v>
      </c>
      <c r="C26" s="72" t="s">
        <v>14</v>
      </c>
      <c r="D26" s="77"/>
      <c r="E26" s="42">
        <v>31</v>
      </c>
      <c r="F26" s="23">
        <v>3.14</v>
      </c>
      <c r="G26" s="43">
        <v>0.1884</v>
      </c>
      <c r="H26" s="24">
        <f>E26*F26</f>
        <v>97.34</v>
      </c>
      <c r="I26" s="24">
        <f>E26*G26</f>
        <v>5.840400000000001</v>
      </c>
      <c r="J26" s="44">
        <v>21.84</v>
      </c>
      <c r="K26" s="44">
        <v>1981.81</v>
      </c>
      <c r="L26" s="24">
        <f aca="true" t="shared" si="1" ref="L26:M29">H26*J26*6</f>
        <v>12755.4336</v>
      </c>
      <c r="M26" s="24">
        <f t="shared" si="1"/>
        <v>69447.378744</v>
      </c>
      <c r="N26" s="24">
        <f>L26+M26</f>
        <v>82202.812344</v>
      </c>
      <c r="O26" s="48"/>
      <c r="P26" s="48"/>
      <c r="Q26" s="11"/>
      <c r="R26" s="11"/>
      <c r="S26" s="11"/>
      <c r="T26" s="11"/>
      <c r="U26" s="11"/>
    </row>
    <row r="27" spans="1:21" ht="9.75">
      <c r="A27" s="74" t="s">
        <v>34</v>
      </c>
      <c r="B27" s="75"/>
      <c r="C27" s="19"/>
      <c r="D27" s="41"/>
      <c r="E27" s="25"/>
      <c r="F27" s="23"/>
      <c r="G27" s="45"/>
      <c r="H27" s="24"/>
      <c r="I27" s="24">
        <f>(I26*0.021)/(1-0.021)</f>
        <v>0.12527926455566907</v>
      </c>
      <c r="J27" s="44">
        <v>21.84</v>
      </c>
      <c r="K27" s="44">
        <v>1981.81</v>
      </c>
      <c r="L27" s="24">
        <f t="shared" si="1"/>
        <v>0</v>
      </c>
      <c r="M27" s="24">
        <f t="shared" si="1"/>
        <v>1489.678195734423</v>
      </c>
      <c r="N27" s="24">
        <f>L27+M27</f>
        <v>1489.678195734423</v>
      </c>
      <c r="O27" s="46"/>
      <c r="P27" s="46"/>
      <c r="Q27" s="8"/>
      <c r="R27" s="8"/>
      <c r="S27" s="10"/>
      <c r="T27" s="10"/>
      <c r="U27" s="10"/>
    </row>
    <row r="28" spans="1:16" ht="11.25" customHeight="1">
      <c r="A28" s="17" t="s">
        <v>15</v>
      </c>
      <c r="B28" s="18" t="s">
        <v>16</v>
      </c>
      <c r="C28" s="72" t="s">
        <v>14</v>
      </c>
      <c r="D28" s="77"/>
      <c r="E28" s="25">
        <v>45</v>
      </c>
      <c r="F28" s="25">
        <v>2.23</v>
      </c>
      <c r="G28" s="47">
        <v>0.1338</v>
      </c>
      <c r="H28" s="24">
        <f>E28*F28</f>
        <v>100.35</v>
      </c>
      <c r="I28" s="24">
        <f>E28*G28</f>
        <v>6.021</v>
      </c>
      <c r="J28" s="44">
        <v>21.84</v>
      </c>
      <c r="K28" s="44">
        <v>1981.81</v>
      </c>
      <c r="L28" s="24">
        <f t="shared" si="1"/>
        <v>13149.863999999998</v>
      </c>
      <c r="M28" s="24">
        <f t="shared" si="1"/>
        <v>71594.86806</v>
      </c>
      <c r="N28" s="24">
        <f>L28+M28</f>
        <v>84744.73206</v>
      </c>
      <c r="O28" s="13"/>
      <c r="P28" s="13"/>
    </row>
    <row r="29" spans="1:21" ht="9.75">
      <c r="A29" s="74" t="s">
        <v>35</v>
      </c>
      <c r="B29" s="75"/>
      <c r="C29" s="19"/>
      <c r="D29" s="41"/>
      <c r="E29" s="15"/>
      <c r="F29" s="15"/>
      <c r="G29" s="15"/>
      <c r="H29" s="15"/>
      <c r="I29" s="49">
        <f>I28*0.027/(1-0.027)</f>
        <v>0.16707810894141828</v>
      </c>
      <c r="J29" s="44">
        <v>21.84</v>
      </c>
      <c r="K29" s="44">
        <v>1981.81</v>
      </c>
      <c r="L29" s="24">
        <f t="shared" si="1"/>
        <v>0</v>
      </c>
      <c r="M29" s="24">
        <f t="shared" si="1"/>
        <v>1986.702402487153</v>
      </c>
      <c r="N29" s="24">
        <f>L29+M29</f>
        <v>1986.702402487153</v>
      </c>
      <c r="O29" s="13"/>
      <c r="P29" s="13"/>
      <c r="R29" s="3"/>
      <c r="U29" s="4"/>
    </row>
    <row r="30" spans="1:16" ht="9.75">
      <c r="A30" s="25"/>
      <c r="B30" s="26" t="s">
        <v>39</v>
      </c>
      <c r="C30" s="27"/>
      <c r="D30" s="50"/>
      <c r="E30" s="42"/>
      <c r="F30" s="23"/>
      <c r="G30" s="21"/>
      <c r="H30" s="51"/>
      <c r="I30" s="52"/>
      <c r="J30" s="44"/>
      <c r="K30" s="52"/>
      <c r="L30" s="53">
        <f>SUM(L26:L29)</f>
        <v>25905.297599999998</v>
      </c>
      <c r="M30" s="53">
        <f>SUM(M26:M29)</f>
        <v>144518.62740222158</v>
      </c>
      <c r="N30" s="54">
        <f>N26+N27+N28+N29</f>
        <v>170423.9250022216</v>
      </c>
      <c r="O30" s="13"/>
      <c r="P30" s="13"/>
    </row>
    <row r="31" spans="1:16" ht="9.75">
      <c r="A31" s="78" t="s">
        <v>43</v>
      </c>
      <c r="B31" s="79"/>
      <c r="C31" s="27"/>
      <c r="D31" s="27"/>
      <c r="E31" s="42"/>
      <c r="F31" s="23"/>
      <c r="G31" s="21"/>
      <c r="H31" s="51"/>
      <c r="I31" s="52"/>
      <c r="J31" s="44"/>
      <c r="K31" s="52"/>
      <c r="L31" s="53"/>
      <c r="M31" s="80">
        <f>N23+N30</f>
        <v>334773.43618650996</v>
      </c>
      <c r="N31" s="81"/>
      <c r="O31" s="13"/>
      <c r="P31" s="13"/>
    </row>
    <row r="32" spans="1:16" ht="9.75">
      <c r="A32" s="48"/>
      <c r="B32" s="61"/>
      <c r="C32" s="62"/>
      <c r="D32" s="62"/>
      <c r="E32" s="57"/>
      <c r="F32" s="39"/>
      <c r="G32" s="58"/>
      <c r="H32" s="59"/>
      <c r="I32" s="60"/>
      <c r="J32" s="63"/>
      <c r="K32" s="60"/>
      <c r="L32" s="13"/>
      <c r="M32" s="14" t="s">
        <v>21</v>
      </c>
      <c r="N32" s="67">
        <f>K16+M31</f>
        <v>1114313.7293691833</v>
      </c>
      <c r="O32" s="13"/>
      <c r="P32" s="13"/>
    </row>
    <row r="33" spans="1:16" ht="9.75">
      <c r="A33" s="66" t="s">
        <v>22</v>
      </c>
      <c r="B33" s="66"/>
      <c r="C33" s="62"/>
      <c r="D33" s="62"/>
      <c r="E33" s="57"/>
      <c r="F33" s="39"/>
      <c r="G33" s="58"/>
      <c r="H33" s="59"/>
      <c r="I33" s="66" t="s">
        <v>23</v>
      </c>
      <c r="J33" s="13"/>
      <c r="K33" s="13"/>
      <c r="L33" s="13"/>
      <c r="M33" s="14"/>
      <c r="N33" s="65"/>
      <c r="O33" s="13"/>
      <c r="P33" s="13"/>
    </row>
    <row r="34" spans="1:16" ht="9.75">
      <c r="A34" s="66"/>
      <c r="B34" s="66"/>
      <c r="C34" s="62"/>
      <c r="D34" s="62"/>
      <c r="E34" s="57"/>
      <c r="F34" s="39"/>
      <c r="G34" s="58"/>
      <c r="H34" s="59"/>
      <c r="I34" s="13"/>
      <c r="J34" s="13"/>
      <c r="K34" s="13"/>
      <c r="L34" s="64"/>
      <c r="M34" s="64"/>
      <c r="N34" s="65"/>
      <c r="O34" s="13"/>
      <c r="P34" s="13"/>
    </row>
    <row r="35" spans="1:21" ht="12.75">
      <c r="A35" s="66" t="s">
        <v>24</v>
      </c>
      <c r="B35" s="66"/>
      <c r="C35" s="13"/>
      <c r="D35" s="13"/>
      <c r="E35" s="13"/>
      <c r="F35" s="13"/>
      <c r="G35" s="13"/>
      <c r="H35" s="13"/>
      <c r="I35" s="82" t="s">
        <v>46</v>
      </c>
      <c r="J35" s="82"/>
      <c r="K35" s="82"/>
      <c r="L35" s="13"/>
      <c r="M35" s="13"/>
      <c r="N35" s="13"/>
      <c r="O35" s="13"/>
      <c r="P35" s="13"/>
      <c r="Q35" s="5"/>
      <c r="R35" s="5"/>
      <c r="U35" s="5"/>
    </row>
    <row r="36" spans="1:21" ht="12.75">
      <c r="A36" s="68" t="s">
        <v>25</v>
      </c>
      <c r="B36" s="6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5"/>
      <c r="R36" s="5"/>
      <c r="U36" s="5"/>
    </row>
    <row r="37" spans="1:21" ht="12.75">
      <c r="A37" s="66"/>
      <c r="B37" s="66"/>
      <c r="C37" s="13"/>
      <c r="D37" s="13"/>
      <c r="E37" s="13"/>
      <c r="F37" s="13"/>
      <c r="G37" s="13"/>
      <c r="H37" s="13"/>
      <c r="I37" s="13"/>
      <c r="J37" s="82"/>
      <c r="K37" s="82"/>
      <c r="L37" s="82"/>
      <c r="M37" s="13"/>
      <c r="N37" s="13"/>
      <c r="O37" s="13"/>
      <c r="P37" s="13"/>
      <c r="Q37" s="5"/>
      <c r="R37" s="5"/>
      <c r="U37" s="5"/>
    </row>
    <row r="38" spans="1:16" ht="9.75">
      <c r="A38" s="66"/>
      <c r="B38" s="6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9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9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9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4" ht="9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9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9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9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9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</sheetData>
  <mergeCells count="21">
    <mergeCell ref="A31:B31"/>
    <mergeCell ref="M31:N31"/>
    <mergeCell ref="J37:L37"/>
    <mergeCell ref="I35:K35"/>
    <mergeCell ref="C26:D26"/>
    <mergeCell ref="A27:B27"/>
    <mergeCell ref="C28:D28"/>
    <mergeCell ref="A29:B29"/>
    <mergeCell ref="J17:L17"/>
    <mergeCell ref="A20:B20"/>
    <mergeCell ref="C21:D21"/>
    <mergeCell ref="A22:B22"/>
    <mergeCell ref="C19:D19"/>
    <mergeCell ref="A5:B5"/>
    <mergeCell ref="A12:B12"/>
    <mergeCell ref="A7:B7"/>
    <mergeCell ref="A14:B14"/>
    <mergeCell ref="C4:D4"/>
    <mergeCell ref="C6:D6"/>
    <mergeCell ref="C11:D11"/>
    <mergeCell ref="C13:D13"/>
  </mergeCells>
  <printOptions/>
  <pageMargins left="0.2" right="0.2" top="0.36" bottom="0.26" header="0.21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2016-01-04T06:34:56Z</cp:lastPrinted>
  <dcterms:modified xsi:type="dcterms:W3CDTF">2016-01-04T09:36:55Z</dcterms:modified>
  <cp:category/>
  <cp:version/>
  <cp:contentType/>
  <cp:contentStatus/>
</cp:coreProperties>
</file>