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>
    <definedName name="_xlnm.Print_Area" localSheetId="0">'Sheet1'!$A$1:$T$45</definedName>
  </definedNames>
  <calcPr fullCalcOnLoad="1"/>
</workbook>
</file>

<file path=xl/sharedStrings.xml><?xml version="1.0" encoding="utf-8"?>
<sst xmlns="http://schemas.openxmlformats.org/spreadsheetml/2006/main" count="120" uniqueCount="54">
  <si>
    <t>Отопление</t>
  </si>
  <si>
    <t>№ п/п</t>
  </si>
  <si>
    <t>Адрес жилого дома</t>
  </si>
  <si>
    <t>Теплоисточник</t>
  </si>
  <si>
    <t>Тепловая нагрузка ккал/час</t>
  </si>
  <si>
    <t>Площадь жилых помещений кв.м.</t>
  </si>
  <si>
    <t>Норматив потребления  Гк/на кв.м. (7 месяцев)</t>
  </si>
  <si>
    <t>1</t>
  </si>
  <si>
    <t>Итого:</t>
  </si>
  <si>
    <t>---</t>
  </si>
  <si>
    <t>Итого отопление в отопительный период (7 месяцев):</t>
  </si>
  <si>
    <t>ул.Варейкиса,42</t>
  </si>
  <si>
    <t>"Потребитель":</t>
  </si>
  <si>
    <t>"Теплоснабжающая организация":</t>
  </si>
  <si>
    <t>М.П.</t>
  </si>
  <si>
    <t>Норматив потребления куб.м. / на 1 человека в месяц</t>
  </si>
  <si>
    <t>Норматив потребления Гкалл / на 1 человека в месяц</t>
  </si>
  <si>
    <t>куб.м. в месяц</t>
  </si>
  <si>
    <t>Гкал в  месяц</t>
  </si>
  <si>
    <t>Тариф с учетом НДС руб./куб.м</t>
  </si>
  <si>
    <t>Тариф с учетом НДС руб./Гкал</t>
  </si>
  <si>
    <t>Сумма с января по июнь руб/Гкал</t>
  </si>
  <si>
    <t>Котельная ЮРК</t>
  </si>
  <si>
    <t>ул.Варейкиса, 42 (бойлер)</t>
  </si>
  <si>
    <t>Итого по договору:</t>
  </si>
  <si>
    <t>ИТОГО:</t>
  </si>
  <si>
    <t>Итого ГВС в год:</t>
  </si>
  <si>
    <t>Горячее водоснабжение</t>
  </si>
  <si>
    <t>_______________ / С.Н.Тарасов/</t>
  </si>
  <si>
    <t>ул.Варейкиса, 44 (бойлер)</t>
  </si>
  <si>
    <t>ул.Варейкиса, 44</t>
  </si>
  <si>
    <t>ул.Варейкиса, 40</t>
  </si>
  <si>
    <t>ул.Варейкиса, 40 (бойлер)</t>
  </si>
  <si>
    <t>Количество человек (собственники)</t>
  </si>
  <si>
    <t>Норматив потребления Гкалл / куб.м. в месяц</t>
  </si>
  <si>
    <t>исп. И.А.Гришина, тел. 32-83-01</t>
  </si>
  <si>
    <t>________________ / А.В.Ярмухин /</t>
  </si>
  <si>
    <t>Приложение №1  к договору теплоснабжения № 754 от 06.02.2018г.</t>
  </si>
  <si>
    <t>Количество Гкал (февраль-апрель)</t>
  </si>
  <si>
    <t>Сумма с февраля по апрель (руб.)</t>
  </si>
  <si>
    <t>Количество Гкал (октябрь-январь)</t>
  </si>
  <si>
    <t>Сумма с октября по январь (руб.)</t>
  </si>
  <si>
    <t>Площадь ОДН кв.м.</t>
  </si>
  <si>
    <t>ОДН Гк в месяц</t>
  </si>
  <si>
    <t>ОДН куб.м в месяц</t>
  </si>
  <si>
    <t>Сумма с февраля по июнь руб/куб.м.</t>
  </si>
  <si>
    <t>Сумма ОДН с февраля по июнь руб/куб.м.</t>
  </si>
  <si>
    <t>Сумма ОДН с февраля по июнь руб/Гкал</t>
  </si>
  <si>
    <t>Сумма с февраля по июнь</t>
  </si>
  <si>
    <t>Сумма с июля по январь руб/куб.м.</t>
  </si>
  <si>
    <t>Сумма с июля по январь руб/Гкал</t>
  </si>
  <si>
    <t>Сумма с июля по январь</t>
  </si>
  <si>
    <t>Норматив потребления на ОДН куб.м./кв.м в месяц</t>
  </si>
  <si>
    <t>Многокварт. ж/д №6 в м-не "ЮГ"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</si>
</sst>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25"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u val="single"/>
      <sz val="12"/>
      <name val="Times New Roman"/>
      <family val="1"/>
    </font>
    <font>
      <i/>
      <sz val="11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5" fillId="3" borderId="1" applyNumberFormat="0" applyAlignment="0" applyProtection="0"/>
    <xf numFmtId="0" fontId="6" fillId="5" borderId="2" applyNumberFormat="0" applyAlignment="0" applyProtection="0"/>
    <xf numFmtId="0" fontId="7" fillId="5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1" fillId="11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2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0" fontId="19" fillId="0" borderId="10" xfId="0" applyFont="1" applyBorder="1" applyAlignment="1">
      <alignment horizontal="left"/>
    </xf>
    <xf numFmtId="3" fontId="19" fillId="0" borderId="12" xfId="0" applyNumberFormat="1" applyFont="1" applyBorder="1" applyAlignment="1">
      <alignment horizontal="center"/>
    </xf>
    <xf numFmtId="4" fontId="21" fillId="0" borderId="0" xfId="0" applyNumberFormat="1" applyFont="1" applyAlignment="1">
      <alignment/>
    </xf>
    <xf numFmtId="4" fontId="21" fillId="0" borderId="0" xfId="0" applyNumberFormat="1" applyFont="1" applyBorder="1" applyAlignment="1">
      <alignment horizontal="right"/>
    </xf>
    <xf numFmtId="0" fontId="19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wrapText="1"/>
    </xf>
    <xf numFmtId="4" fontId="20" fillId="0" borderId="10" xfId="0" applyNumberFormat="1" applyFont="1" applyBorder="1" applyAlignment="1">
      <alignment horizontal="right"/>
    </xf>
    <xf numFmtId="2" fontId="20" fillId="0" borderId="10" xfId="0" applyFont="1" applyBorder="1" applyAlignment="1">
      <alignment horizontal="right"/>
    </xf>
    <xf numFmtId="4" fontId="20" fillId="0" borderId="10" xfId="0" applyFont="1" applyBorder="1" applyAlignment="1">
      <alignment horizontal="right"/>
    </xf>
    <xf numFmtId="0" fontId="20" fillId="0" borderId="0" xfId="0" applyFont="1" applyBorder="1" applyAlignment="1">
      <alignment horizontal="left" wrapText="1"/>
    </xf>
    <xf numFmtId="1" fontId="20" fillId="0" borderId="0" xfId="0" applyFont="1" applyBorder="1" applyAlignment="1">
      <alignment horizontal="right"/>
    </xf>
    <xf numFmtId="166" fontId="20" fillId="0" borderId="0" xfId="0" applyFont="1" applyBorder="1" applyAlignment="1">
      <alignment horizontal="right"/>
    </xf>
    <xf numFmtId="165" fontId="20" fillId="0" borderId="0" xfId="0" applyNumberFormat="1" applyFont="1" applyBorder="1" applyAlignment="1">
      <alignment horizontal="right"/>
    </xf>
    <xf numFmtId="0" fontId="19" fillId="0" borderId="0" xfId="0" applyFont="1" applyAlignment="1">
      <alignment/>
    </xf>
    <xf numFmtId="4" fontId="18" fillId="0" borderId="10" xfId="0" applyFont="1" applyBorder="1" applyAlignment="1">
      <alignment horizontal="right"/>
    </xf>
    <xf numFmtId="0" fontId="18" fillId="0" borderId="0" xfId="0" applyFont="1" applyAlignment="1">
      <alignment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wrapText="1"/>
    </xf>
    <xf numFmtId="0" fontId="20" fillId="0" borderId="14" xfId="0" applyFont="1" applyBorder="1" applyAlignment="1">
      <alignment horizontal="center"/>
    </xf>
    <xf numFmtId="4" fontId="20" fillId="0" borderId="14" xfId="0" applyNumberFormat="1" applyFont="1" applyBorder="1" applyAlignment="1">
      <alignment horizontal="center"/>
    </xf>
    <xf numFmtId="2" fontId="20" fillId="0" borderId="14" xfId="0" applyNumberFormat="1" applyFont="1" applyBorder="1" applyAlignment="1">
      <alignment horizontal="center"/>
    </xf>
    <xf numFmtId="3" fontId="20" fillId="0" borderId="10" xfId="0" applyNumberFormat="1" applyFont="1" applyBorder="1" applyAlignment="1">
      <alignment horizontal="center" wrapText="1"/>
    </xf>
    <xf numFmtId="4" fontId="20" fillId="0" borderId="11" xfId="0" applyNumberFormat="1" applyFont="1" applyBorder="1" applyAlignment="1">
      <alignment horizontal="right"/>
    </xf>
    <xf numFmtId="4" fontId="18" fillId="0" borderId="0" xfId="0" applyFont="1" applyBorder="1" applyAlignment="1">
      <alignment horizontal="righ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3" fontId="18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 horizontal="center" vertical="center"/>
    </xf>
    <xf numFmtId="165" fontId="18" fillId="0" borderId="0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3" fontId="20" fillId="0" borderId="10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2" fontId="20" fillId="0" borderId="10" xfId="0" applyFont="1" applyBorder="1" applyAlignment="1">
      <alignment horizontal="center"/>
    </xf>
    <xf numFmtId="4" fontId="23" fillId="0" borderId="0" xfId="0" applyNumberFormat="1" applyFont="1" applyBorder="1" applyAlignment="1">
      <alignment horizontal="right"/>
    </xf>
    <xf numFmtId="0" fontId="20" fillId="0" borderId="13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5" xfId="0" applyFont="1" applyBorder="1" applyAlignment="1">
      <alignment/>
    </xf>
    <xf numFmtId="4" fontId="19" fillId="0" borderId="10" xfId="0" applyNumberFormat="1" applyFont="1" applyBorder="1" applyAlignment="1">
      <alignment horizontal="center" vertical="center"/>
    </xf>
    <xf numFmtId="165" fontId="19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right"/>
    </xf>
    <xf numFmtId="4" fontId="19" fillId="0" borderId="10" xfId="0" applyFont="1" applyBorder="1" applyAlignment="1">
      <alignment horizontal="right"/>
    </xf>
    <xf numFmtId="0" fontId="19" fillId="0" borderId="0" xfId="0" applyFont="1" applyAlignment="1">
      <alignment/>
    </xf>
    <xf numFmtId="4" fontId="19" fillId="0" borderId="11" xfId="0" applyFont="1" applyBorder="1" applyAlignment="1">
      <alignment horizontal="right"/>
    </xf>
    <xf numFmtId="2" fontId="19" fillId="0" borderId="10" xfId="0" applyNumberFormat="1" applyFont="1" applyBorder="1" applyAlignment="1">
      <alignment horizontal="center" vertical="center"/>
    </xf>
    <xf numFmtId="4" fontId="2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4" fontId="19" fillId="0" borderId="10" xfId="0" applyNumberFormat="1" applyFont="1" applyBorder="1" applyAlignment="1">
      <alignment horizontal="center" wrapText="1"/>
    </xf>
    <xf numFmtId="164" fontId="20" fillId="0" borderId="10" xfId="0" applyNumberFormat="1" applyFont="1" applyBorder="1" applyAlignment="1">
      <alignment horizontal="right"/>
    </xf>
    <xf numFmtId="0" fontId="24" fillId="0" borderId="0" xfId="0" applyFont="1" applyAlignment="1">
      <alignment/>
    </xf>
    <xf numFmtId="165" fontId="20" fillId="0" borderId="14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0" fontId="19" fillId="9" borderId="10" xfId="0" applyFont="1" applyFill="1" applyBorder="1" applyAlignment="1">
      <alignment horizontal="center" vertical="center" wrapText="1"/>
    </xf>
    <xf numFmtId="4" fontId="20" fillId="9" borderId="10" xfId="0" applyNumberFormat="1" applyFont="1" applyFill="1" applyBorder="1" applyAlignment="1">
      <alignment horizontal="right"/>
    </xf>
    <xf numFmtId="4" fontId="20" fillId="9" borderId="10" xfId="0" applyNumberFormat="1" applyFont="1" applyFill="1" applyBorder="1" applyAlignment="1">
      <alignment horizontal="center"/>
    </xf>
    <xf numFmtId="4" fontId="19" fillId="9" borderId="1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4" fontId="18" fillId="9" borderId="0" xfId="0" applyNumberFormat="1" applyFont="1" applyFill="1" applyBorder="1" applyAlignment="1">
      <alignment horizontal="center"/>
    </xf>
    <xf numFmtId="166" fontId="20" fillId="9" borderId="10" xfId="0" applyNumberFormat="1" applyFont="1" applyFill="1" applyBorder="1" applyAlignment="1">
      <alignment horizontal="center"/>
    </xf>
    <xf numFmtId="166" fontId="19" fillId="9" borderId="10" xfId="0" applyNumberFormat="1" applyFont="1" applyFill="1" applyBorder="1" applyAlignment="1">
      <alignment horizontal="center"/>
    </xf>
    <xf numFmtId="166" fontId="20" fillId="0" borderId="0" xfId="0" applyNumberFormat="1" applyFont="1" applyAlignment="1">
      <alignment horizontal="center"/>
    </xf>
    <xf numFmtId="166" fontId="19" fillId="9" borderId="10" xfId="0" applyNumberFormat="1" applyFont="1" applyFill="1" applyBorder="1" applyAlignment="1">
      <alignment horizontal="center" vertical="center" wrapText="1"/>
    </xf>
    <xf numFmtId="166" fontId="18" fillId="9" borderId="0" xfId="0" applyNumberFormat="1" applyFont="1" applyFill="1" applyBorder="1" applyAlignment="1">
      <alignment horizontal="center"/>
    </xf>
    <xf numFmtId="4" fontId="19" fillId="9" borderId="10" xfId="0" applyFont="1" applyFill="1" applyBorder="1" applyAlignment="1">
      <alignment horizontal="right"/>
    </xf>
    <xf numFmtId="0" fontId="19" fillId="9" borderId="11" xfId="0" applyFont="1" applyFill="1" applyBorder="1" applyAlignment="1">
      <alignment horizontal="center" vertical="center" wrapText="1"/>
    </xf>
    <xf numFmtId="4" fontId="20" fillId="9" borderId="11" xfId="0" applyNumberFormat="1" applyFont="1" applyFill="1" applyBorder="1" applyAlignment="1">
      <alignment horizontal="right"/>
    </xf>
    <xf numFmtId="4" fontId="19" fillId="9" borderId="11" xfId="0" applyFont="1" applyFill="1" applyBorder="1" applyAlignment="1">
      <alignment horizontal="right"/>
    </xf>
    <xf numFmtId="4" fontId="18" fillId="9" borderId="0" xfId="0" applyFont="1" applyFill="1" applyBorder="1" applyAlignment="1">
      <alignment horizontal="right"/>
    </xf>
    <xf numFmtId="4" fontId="19" fillId="0" borderId="10" xfId="0" applyFont="1" applyFill="1" applyBorder="1" applyAlignment="1">
      <alignment horizontal="right"/>
    </xf>
    <xf numFmtId="0" fontId="22" fillId="0" borderId="1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45"/>
  <sheetViews>
    <sheetView tabSelected="1" view="pageBreakPreview" zoomScale="75" zoomScaleSheetLayoutView="75" zoomScalePageLayoutView="0" workbookViewId="0" topLeftCell="A1">
      <selection activeCell="K13" sqref="K13"/>
    </sheetView>
  </sheetViews>
  <sheetFormatPr defaultColWidth="10.5" defaultRowHeight="11.25"/>
  <cols>
    <col min="1" max="1" width="5.33203125" style="2" customWidth="1"/>
    <col min="2" max="2" width="31.33203125" style="2" customWidth="1"/>
    <col min="3" max="3" width="22.83203125" style="2" customWidth="1"/>
    <col min="4" max="4" width="18.33203125" style="2" customWidth="1"/>
    <col min="5" max="5" width="20.16015625" style="2" customWidth="1"/>
    <col min="6" max="6" width="20.83203125" style="2" customWidth="1"/>
    <col min="7" max="7" width="16.66015625" style="2" customWidth="1"/>
    <col min="8" max="8" width="15.5" style="2" customWidth="1"/>
    <col min="9" max="13" width="18.66015625" style="2" customWidth="1"/>
    <col min="14" max="14" width="16.16015625" style="2" customWidth="1"/>
    <col min="15" max="15" width="18.33203125" style="2" customWidth="1"/>
    <col min="16" max="16" width="16.66015625" style="2" customWidth="1"/>
    <col min="17" max="19" width="18.5" style="2" customWidth="1"/>
    <col min="20" max="20" width="15.66015625" style="2" customWidth="1"/>
    <col min="21" max="16384" width="10.5" style="2" customWidth="1"/>
  </cols>
  <sheetData>
    <row r="4" spans="1:19" ht="15">
      <c r="A4" s="99" t="s">
        <v>37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69"/>
      <c r="S4" s="69"/>
    </row>
    <row r="5" spans="9:13" ht="14.25">
      <c r="I5" s="3" t="s">
        <v>0</v>
      </c>
      <c r="J5" s="3"/>
      <c r="K5" s="3"/>
      <c r="L5" s="3"/>
      <c r="M5" s="3"/>
    </row>
    <row r="6" spans="1:13" ht="54.75">
      <c r="A6" s="4" t="s">
        <v>1</v>
      </c>
      <c r="B6" s="4" t="s">
        <v>2</v>
      </c>
      <c r="C6" s="5" t="s">
        <v>3</v>
      </c>
      <c r="D6" s="4" t="s">
        <v>4</v>
      </c>
      <c r="E6" s="4" t="s">
        <v>5</v>
      </c>
      <c r="F6" s="4" t="s">
        <v>6</v>
      </c>
      <c r="G6" s="4" t="s">
        <v>38</v>
      </c>
      <c r="H6" s="4" t="s">
        <v>20</v>
      </c>
      <c r="I6" s="4" t="s">
        <v>39</v>
      </c>
      <c r="J6" s="75"/>
      <c r="K6" s="75"/>
      <c r="L6" s="75"/>
      <c r="M6" s="75"/>
    </row>
    <row r="7" spans="1:13" ht="18" customHeight="1">
      <c r="A7" s="37" t="s">
        <v>7</v>
      </c>
      <c r="B7" s="38" t="s">
        <v>11</v>
      </c>
      <c r="C7" s="39" t="s">
        <v>22</v>
      </c>
      <c r="D7" s="42">
        <v>173898</v>
      </c>
      <c r="E7" s="40">
        <v>2739.2</v>
      </c>
      <c r="F7" s="74">
        <v>0.1897</v>
      </c>
      <c r="G7" s="41">
        <f>(E7*F7)/7*3</f>
        <v>222.69695999999996</v>
      </c>
      <c r="H7" s="40">
        <v>2049.19</v>
      </c>
      <c r="I7" s="40">
        <f>G7*H7</f>
        <v>456348.38346239994</v>
      </c>
      <c r="J7" s="76"/>
      <c r="K7" s="76"/>
      <c r="L7" s="76"/>
      <c r="M7" s="76"/>
    </row>
    <row r="8" spans="1:13" ht="18" customHeight="1">
      <c r="A8" s="37">
        <v>2</v>
      </c>
      <c r="B8" s="38" t="s">
        <v>30</v>
      </c>
      <c r="C8" s="39" t="s">
        <v>22</v>
      </c>
      <c r="D8" s="42">
        <v>322236</v>
      </c>
      <c r="E8" s="40">
        <v>4700</v>
      </c>
      <c r="F8" s="74">
        <f>F7</f>
        <v>0.1897</v>
      </c>
      <c r="G8" s="41">
        <f>(E8*F8)/7*3</f>
        <v>382.11</v>
      </c>
      <c r="H8" s="40">
        <v>2049.19</v>
      </c>
      <c r="I8" s="40">
        <f>G8*H8</f>
        <v>783015.9909000001</v>
      </c>
      <c r="J8" s="76"/>
      <c r="K8" s="76"/>
      <c r="L8" s="76"/>
      <c r="M8" s="76"/>
    </row>
    <row r="9" spans="1:13" ht="18" customHeight="1">
      <c r="A9" s="37">
        <v>3</v>
      </c>
      <c r="B9" s="38" t="s">
        <v>31</v>
      </c>
      <c r="C9" s="58" t="str">
        <f>C8</f>
        <v>Котельная ЮРК</v>
      </c>
      <c r="D9" s="42">
        <v>450797</v>
      </c>
      <c r="E9" s="40">
        <v>7223.8</v>
      </c>
      <c r="F9" s="74">
        <f>F7</f>
        <v>0.1897</v>
      </c>
      <c r="G9" s="41">
        <f>(E9*F9)/7*3</f>
        <v>587.29494</v>
      </c>
      <c r="H9" s="40">
        <v>2049.19</v>
      </c>
      <c r="I9" s="40">
        <f>G9*H9</f>
        <v>1203478.9180986</v>
      </c>
      <c r="J9" s="76"/>
      <c r="K9" s="76"/>
      <c r="L9" s="76"/>
      <c r="M9" s="76"/>
    </row>
    <row r="10" spans="1:13" ht="27">
      <c r="A10" s="37">
        <v>4</v>
      </c>
      <c r="B10" s="38" t="s">
        <v>53</v>
      </c>
      <c r="C10" s="58" t="str">
        <f>C9</f>
        <v>Котельная ЮРК</v>
      </c>
      <c r="D10" s="42">
        <f>322236+96671</f>
        <v>418907</v>
      </c>
      <c r="E10" s="40">
        <v>4704.5</v>
      </c>
      <c r="F10" s="74">
        <f>F9</f>
        <v>0.1897</v>
      </c>
      <c r="G10" s="41">
        <f>(E10*F10)/7*3</f>
        <v>382.47585000000004</v>
      </c>
      <c r="H10" s="40">
        <f>H9</f>
        <v>2049.19</v>
      </c>
      <c r="I10" s="40">
        <f>G10*H10</f>
        <v>783765.6870615002</v>
      </c>
      <c r="J10" s="76"/>
      <c r="K10" s="76"/>
      <c r="L10" s="76"/>
      <c r="M10" s="76"/>
    </row>
    <row r="11" spans="1:13" s="11" customFormat="1" ht="13.5" customHeight="1">
      <c r="A11" s="6"/>
      <c r="B11" s="6" t="s">
        <v>8</v>
      </c>
      <c r="C11" s="7"/>
      <c r="D11" s="8">
        <f>SUM(D7:D10)</f>
        <v>1365838</v>
      </c>
      <c r="E11" s="10">
        <f>SUM(E7:E10)</f>
        <v>19367.5</v>
      </c>
      <c r="F11" s="62" t="s">
        <v>9</v>
      </c>
      <c r="G11" s="10">
        <f>SUM(G7:G10)</f>
        <v>1574.5777500000002</v>
      </c>
      <c r="H11" s="9" t="s">
        <v>9</v>
      </c>
      <c r="I11" s="10">
        <f>SUM(I7:I10)</f>
        <v>3226608.9795225007</v>
      </c>
      <c r="J11" s="77"/>
      <c r="K11" s="77"/>
      <c r="L11" s="77"/>
      <c r="M11" s="77"/>
    </row>
    <row r="12" spans="1:13" ht="12" customHeight="1">
      <c r="A12" s="12"/>
      <c r="B12" s="13"/>
      <c r="C12" s="14"/>
      <c r="D12" s="14"/>
      <c r="E12" s="15"/>
      <c r="F12" s="16"/>
      <c r="G12" s="17"/>
      <c r="H12" s="16"/>
      <c r="I12" s="18"/>
      <c r="J12" s="18"/>
      <c r="K12" s="18"/>
      <c r="L12" s="18"/>
      <c r="M12" s="18"/>
    </row>
    <row r="13" spans="1:13" ht="78" customHeight="1">
      <c r="A13" s="4" t="s">
        <v>1</v>
      </c>
      <c r="B13" s="4" t="s">
        <v>2</v>
      </c>
      <c r="C13" s="5" t="s">
        <v>3</v>
      </c>
      <c r="D13" s="4" t="s">
        <v>4</v>
      </c>
      <c r="E13" s="4" t="s">
        <v>5</v>
      </c>
      <c r="F13" s="4" t="s">
        <v>6</v>
      </c>
      <c r="G13" s="4" t="s">
        <v>40</v>
      </c>
      <c r="H13" s="4" t="s">
        <v>20</v>
      </c>
      <c r="I13" s="4" t="s">
        <v>41</v>
      </c>
      <c r="J13" s="75"/>
      <c r="K13" s="75"/>
      <c r="L13" s="75"/>
      <c r="M13" s="75"/>
    </row>
    <row r="14" spans="1:13" ht="18" customHeight="1">
      <c r="A14" s="37" t="s">
        <v>7</v>
      </c>
      <c r="B14" s="38" t="s">
        <v>11</v>
      </c>
      <c r="C14" s="39" t="s">
        <v>22</v>
      </c>
      <c r="D14" s="42">
        <v>173898</v>
      </c>
      <c r="E14" s="40">
        <v>2739.29</v>
      </c>
      <c r="F14" s="74">
        <f>F7</f>
        <v>0.1897</v>
      </c>
      <c r="G14" s="41">
        <f>(E14*F14)/7*4</f>
        <v>296.93903600000004</v>
      </c>
      <c r="H14" s="40">
        <v>2113.38</v>
      </c>
      <c r="I14" s="40">
        <f>G14*H14</f>
        <v>627545.0199016802</v>
      </c>
      <c r="J14" s="76"/>
      <c r="K14" s="76"/>
      <c r="L14" s="76"/>
      <c r="M14" s="76"/>
    </row>
    <row r="15" spans="1:13" ht="18" customHeight="1">
      <c r="A15" s="37">
        <v>2</v>
      </c>
      <c r="B15" s="38" t="s">
        <v>30</v>
      </c>
      <c r="C15" s="39" t="s">
        <v>22</v>
      </c>
      <c r="D15" s="42">
        <v>322236</v>
      </c>
      <c r="E15" s="40">
        <f>E8</f>
        <v>4700</v>
      </c>
      <c r="F15" s="74">
        <f>F7</f>
        <v>0.1897</v>
      </c>
      <c r="G15" s="41">
        <f>(E15*F15)/7*4</f>
        <v>509.48</v>
      </c>
      <c r="H15" s="40">
        <f>H14</f>
        <v>2113.38</v>
      </c>
      <c r="I15" s="40">
        <f>G15*H15</f>
        <v>1076724.8424000002</v>
      </c>
      <c r="J15" s="76"/>
      <c r="K15" s="76"/>
      <c r="L15" s="76"/>
      <c r="M15" s="76"/>
    </row>
    <row r="16" spans="1:13" ht="18" customHeight="1">
      <c r="A16" s="37">
        <v>3</v>
      </c>
      <c r="B16" s="38" t="s">
        <v>31</v>
      </c>
      <c r="C16" s="58" t="str">
        <f>C9</f>
        <v>Котельная ЮРК</v>
      </c>
      <c r="D16" s="42">
        <f>D9</f>
        <v>450797</v>
      </c>
      <c r="E16" s="40">
        <f>E9</f>
        <v>7223.8</v>
      </c>
      <c r="F16" s="74">
        <f>F7</f>
        <v>0.1897</v>
      </c>
      <c r="G16" s="41">
        <f>(E16*F16)/7*4</f>
        <v>783.05992</v>
      </c>
      <c r="H16" s="40">
        <f>H14</f>
        <v>2113.38</v>
      </c>
      <c r="I16" s="40">
        <f>G16*H16</f>
        <v>1654903.1737296002</v>
      </c>
      <c r="J16" s="76"/>
      <c r="K16" s="76"/>
      <c r="L16" s="76"/>
      <c r="M16" s="76"/>
    </row>
    <row r="17" spans="1:13" ht="33" customHeight="1">
      <c r="A17" s="37">
        <v>4</v>
      </c>
      <c r="B17" s="38" t="s">
        <v>53</v>
      </c>
      <c r="C17" s="58" t="str">
        <f>C10</f>
        <v>Котельная ЮРК</v>
      </c>
      <c r="D17" s="42">
        <f>D10</f>
        <v>418907</v>
      </c>
      <c r="E17" s="40">
        <f>E10</f>
        <v>4704.5</v>
      </c>
      <c r="F17" s="74">
        <f>F16</f>
        <v>0.1897</v>
      </c>
      <c r="G17" s="41">
        <f>(E17*F17)/7*4</f>
        <v>509.9678</v>
      </c>
      <c r="H17" s="40">
        <f>H16</f>
        <v>2113.38</v>
      </c>
      <c r="I17" s="40">
        <f>G17*H17</f>
        <v>1077755.7491640002</v>
      </c>
      <c r="J17" s="76"/>
      <c r="K17" s="76"/>
      <c r="L17" s="76"/>
      <c r="M17" s="76"/>
    </row>
    <row r="18" spans="1:13" s="11" customFormat="1" ht="13.5" customHeight="1">
      <c r="A18" s="6"/>
      <c r="B18" s="19" t="s">
        <v>8</v>
      </c>
      <c r="C18" s="7"/>
      <c r="D18" s="8">
        <f>SUM(D14:D17)</f>
        <v>1365838</v>
      </c>
      <c r="E18" s="10">
        <f>SUM(E14:E17)</f>
        <v>19367.59</v>
      </c>
      <c r="F18" s="62" t="s">
        <v>9</v>
      </c>
      <c r="G18" s="10">
        <f>SUM(G14:G17)</f>
        <v>2099.446756</v>
      </c>
      <c r="H18" s="9" t="s">
        <v>9</v>
      </c>
      <c r="I18" s="10">
        <f>SUM(I14:I17)</f>
        <v>4436928.785195281</v>
      </c>
      <c r="J18" s="77"/>
      <c r="K18" s="77"/>
      <c r="L18" s="77"/>
      <c r="M18" s="77"/>
    </row>
    <row r="19" spans="1:13" s="11" customFormat="1" ht="13.5">
      <c r="A19" s="95" t="s">
        <v>10</v>
      </c>
      <c r="B19" s="96"/>
      <c r="C19" s="97"/>
      <c r="D19" s="20">
        <f>D18</f>
        <v>1365838</v>
      </c>
      <c r="E19" s="10">
        <f>E18</f>
        <v>19367.59</v>
      </c>
      <c r="F19" s="62" t="s">
        <v>9</v>
      </c>
      <c r="G19" s="10">
        <f>G11+G18</f>
        <v>3674.0245059999997</v>
      </c>
      <c r="H19" s="9" t="s">
        <v>9</v>
      </c>
      <c r="I19" s="10">
        <f>I11+I18</f>
        <v>7663537.764717782</v>
      </c>
      <c r="J19" s="77"/>
      <c r="K19" s="77"/>
      <c r="L19" s="77"/>
      <c r="M19" s="77"/>
    </row>
    <row r="20" spans="7:20" ht="14.25">
      <c r="G20" s="3"/>
      <c r="I20" s="21"/>
      <c r="J20" s="21"/>
      <c r="K20" s="21"/>
      <c r="L20" s="21"/>
      <c r="M20" s="21"/>
      <c r="P20" s="22"/>
      <c r="T20" s="3" t="s">
        <v>27</v>
      </c>
    </row>
    <row r="21" spans="1:20" s="24" customFormat="1" ht="75" customHeight="1">
      <c r="A21" s="4" t="s">
        <v>1</v>
      </c>
      <c r="B21" s="4" t="s">
        <v>2</v>
      </c>
      <c r="C21" s="23" t="s">
        <v>3</v>
      </c>
      <c r="D21" s="4" t="s">
        <v>33</v>
      </c>
      <c r="E21" s="4" t="s">
        <v>15</v>
      </c>
      <c r="F21" s="4" t="s">
        <v>16</v>
      </c>
      <c r="G21" s="4" t="s">
        <v>34</v>
      </c>
      <c r="H21" s="4" t="s">
        <v>17</v>
      </c>
      <c r="I21" s="4" t="s">
        <v>18</v>
      </c>
      <c r="J21" s="78" t="s">
        <v>42</v>
      </c>
      <c r="K21" s="78" t="s">
        <v>52</v>
      </c>
      <c r="L21" s="78" t="s">
        <v>43</v>
      </c>
      <c r="M21" s="78" t="s">
        <v>44</v>
      </c>
      <c r="N21" s="4" t="s">
        <v>19</v>
      </c>
      <c r="O21" s="4" t="s">
        <v>20</v>
      </c>
      <c r="P21" s="4" t="s">
        <v>45</v>
      </c>
      <c r="Q21" s="4" t="s">
        <v>21</v>
      </c>
      <c r="R21" s="78" t="s">
        <v>46</v>
      </c>
      <c r="S21" s="78" t="s">
        <v>47</v>
      </c>
      <c r="T21" s="4" t="s">
        <v>48</v>
      </c>
    </row>
    <row r="22" spans="1:20" s="24" customFormat="1" ht="16.5" customHeight="1">
      <c r="A22" s="25">
        <v>1</v>
      </c>
      <c r="B22" s="26" t="s">
        <v>23</v>
      </c>
      <c r="C22" s="53" t="s">
        <v>22</v>
      </c>
      <c r="D22" s="54">
        <v>74</v>
      </c>
      <c r="E22" s="27">
        <v>0</v>
      </c>
      <c r="F22" s="72">
        <v>0.19716</v>
      </c>
      <c r="G22" s="70">
        <v>0.062</v>
      </c>
      <c r="H22" s="27">
        <f>D22*E22</f>
        <v>0</v>
      </c>
      <c r="I22" s="27">
        <f>D22*F22</f>
        <v>14.58984</v>
      </c>
      <c r="J22" s="80">
        <v>755.9</v>
      </c>
      <c r="K22" s="84">
        <v>0.02</v>
      </c>
      <c r="L22" s="84">
        <f>M22*G22</f>
        <v>0.937316</v>
      </c>
      <c r="M22" s="84">
        <f>K22*J22</f>
        <v>15.118</v>
      </c>
      <c r="N22" s="56">
        <v>23.19</v>
      </c>
      <c r="O22" s="29">
        <v>2049.19</v>
      </c>
      <c r="P22" s="28">
        <v>0</v>
      </c>
      <c r="Q22" s="27">
        <f>I22*O22*5</f>
        <v>149486.771148</v>
      </c>
      <c r="R22" s="79">
        <v>0</v>
      </c>
      <c r="S22" s="79">
        <f>L22*O22*5</f>
        <v>9603.6928702</v>
      </c>
      <c r="T22" s="27">
        <f>P22+Q22+S22</f>
        <v>159090.4640182</v>
      </c>
    </row>
    <row r="23" spans="1:20" s="24" customFormat="1" ht="16.5" customHeight="1">
      <c r="A23" s="25">
        <v>2</v>
      </c>
      <c r="B23" s="26" t="s">
        <v>29</v>
      </c>
      <c r="C23" s="53" t="s">
        <v>22</v>
      </c>
      <c r="D23" s="54">
        <v>127</v>
      </c>
      <c r="E23" s="27">
        <v>0</v>
      </c>
      <c r="F23" s="72">
        <f>F22</f>
        <v>0.19716</v>
      </c>
      <c r="G23" s="70">
        <v>0.062</v>
      </c>
      <c r="H23" s="27">
        <v>0</v>
      </c>
      <c r="I23" s="27">
        <f>D23*F23</f>
        <v>25.03932</v>
      </c>
      <c r="J23" s="80">
        <v>1527.3</v>
      </c>
      <c r="K23" s="84">
        <v>0.02</v>
      </c>
      <c r="L23" s="84">
        <f>M23*G23</f>
        <v>1.8938519999999999</v>
      </c>
      <c r="M23" s="84">
        <f>K23*J23</f>
        <v>30.546</v>
      </c>
      <c r="N23" s="56">
        <v>23.19</v>
      </c>
      <c r="O23" s="29">
        <v>2049.19</v>
      </c>
      <c r="P23" s="28">
        <v>0</v>
      </c>
      <c r="Q23" s="27">
        <f>I23*O23*5</f>
        <v>256551.620754</v>
      </c>
      <c r="R23" s="79">
        <v>0</v>
      </c>
      <c r="S23" s="79">
        <f>L23*O23*5</f>
        <v>19404.3128994</v>
      </c>
      <c r="T23" s="27">
        <f>P23+Q23+S23</f>
        <v>275955.9336534</v>
      </c>
    </row>
    <row r="24" spans="1:20" s="24" customFormat="1" ht="16.5" customHeight="1">
      <c r="A24" s="25">
        <v>3</v>
      </c>
      <c r="B24" s="26" t="s">
        <v>32</v>
      </c>
      <c r="C24" s="53" t="s">
        <v>22</v>
      </c>
      <c r="D24" s="54">
        <v>156</v>
      </c>
      <c r="E24" s="27">
        <v>0</v>
      </c>
      <c r="F24" s="72">
        <f>F22</f>
        <v>0.19716</v>
      </c>
      <c r="G24" s="70">
        <v>0.062</v>
      </c>
      <c r="H24" s="27">
        <v>0</v>
      </c>
      <c r="I24" s="27">
        <f>D24*F24</f>
        <v>30.75696</v>
      </c>
      <c r="J24" s="80">
        <v>2123.4</v>
      </c>
      <c r="K24" s="84">
        <v>0.014</v>
      </c>
      <c r="L24" s="84">
        <f>M24*G24</f>
        <v>1.8431112</v>
      </c>
      <c r="M24" s="84">
        <f>K24*J24</f>
        <v>29.727600000000002</v>
      </c>
      <c r="N24" s="56">
        <v>23.19</v>
      </c>
      <c r="O24" s="29">
        <v>2049.19</v>
      </c>
      <c r="P24" s="28">
        <v>0</v>
      </c>
      <c r="Q24" s="27">
        <f>I24*O24*5</f>
        <v>315134.274312</v>
      </c>
      <c r="R24" s="79">
        <v>0</v>
      </c>
      <c r="S24" s="79">
        <f>L24*O24*5</f>
        <v>18884.42519964</v>
      </c>
      <c r="T24" s="27">
        <f>P24+Q24+S24</f>
        <v>334018.69951164</v>
      </c>
    </row>
    <row r="25" spans="1:20" s="65" customFormat="1" ht="15.75" customHeight="1">
      <c r="A25" s="59"/>
      <c r="B25" s="19" t="s">
        <v>25</v>
      </c>
      <c r="C25" s="60"/>
      <c r="D25" s="8">
        <f>SUM(D22:D24)</f>
        <v>357</v>
      </c>
      <c r="E25" s="61" t="s">
        <v>9</v>
      </c>
      <c r="F25" s="61" t="str">
        <f>E25</f>
        <v>---</v>
      </c>
      <c r="G25" s="62" t="s">
        <v>9</v>
      </c>
      <c r="H25" s="62" t="s">
        <v>9</v>
      </c>
      <c r="I25" s="63">
        <f>SUM(I22:I24)</f>
        <v>70.38612</v>
      </c>
      <c r="J25" s="81"/>
      <c r="K25" s="85"/>
      <c r="L25" s="85"/>
      <c r="M25" s="85"/>
      <c r="N25" s="10" t="str">
        <f>O25</f>
        <v>---</v>
      </c>
      <c r="O25" s="9" t="s">
        <v>9</v>
      </c>
      <c r="P25" s="9" t="s">
        <v>9</v>
      </c>
      <c r="Q25" s="94">
        <f>SUM(Q22:Q24)</f>
        <v>721172.666214</v>
      </c>
      <c r="R25" s="89">
        <f>SUM(R22:R24)</f>
        <v>0</v>
      </c>
      <c r="S25" s="89">
        <f>SUM(S22:S24)</f>
        <v>47892.43096924</v>
      </c>
      <c r="T25" s="64">
        <f>SUM(T22:T24)</f>
        <v>769065.09718324</v>
      </c>
    </row>
    <row r="26" spans="8:19" ht="14.25">
      <c r="H26" s="3"/>
      <c r="J26" s="82"/>
      <c r="K26" s="86"/>
      <c r="L26" s="86"/>
      <c r="M26" s="86"/>
      <c r="N26" s="21"/>
      <c r="Q26" s="22"/>
      <c r="R26" s="22"/>
      <c r="S26" s="22"/>
    </row>
    <row r="27" spans="1:20" s="24" customFormat="1" ht="71.25" customHeight="1">
      <c r="A27" s="4" t="s">
        <v>1</v>
      </c>
      <c r="B27" s="4" t="s">
        <v>2</v>
      </c>
      <c r="C27" s="23" t="s">
        <v>3</v>
      </c>
      <c r="D27" s="4" t="str">
        <f>D21</f>
        <v>Количество человек (собственники)</v>
      </c>
      <c r="E27" s="4" t="s">
        <v>15</v>
      </c>
      <c r="F27" s="4" t="s">
        <v>16</v>
      </c>
      <c r="G27" s="71" t="str">
        <f>G21</f>
        <v>Норматив потребления Гкалл / куб.м. в месяц</v>
      </c>
      <c r="H27" s="4" t="s">
        <v>17</v>
      </c>
      <c r="I27" s="4" t="s">
        <v>18</v>
      </c>
      <c r="J27" s="78" t="s">
        <v>42</v>
      </c>
      <c r="K27" s="87" t="s">
        <v>52</v>
      </c>
      <c r="L27" s="78" t="s">
        <v>43</v>
      </c>
      <c r="M27" s="78" t="s">
        <v>44</v>
      </c>
      <c r="N27" s="4" t="s">
        <v>19</v>
      </c>
      <c r="O27" s="4" t="s">
        <v>20</v>
      </c>
      <c r="P27" s="4" t="s">
        <v>49</v>
      </c>
      <c r="Q27" s="5" t="s">
        <v>50</v>
      </c>
      <c r="R27" s="78" t="s">
        <v>49</v>
      </c>
      <c r="S27" s="90" t="s">
        <v>50</v>
      </c>
      <c r="T27" s="4" t="s">
        <v>51</v>
      </c>
    </row>
    <row r="28" spans="1:20" s="24" customFormat="1" ht="16.5" customHeight="1">
      <c r="A28" s="25">
        <v>1</v>
      </c>
      <c r="B28" s="26" t="s">
        <v>23</v>
      </c>
      <c r="C28" s="53" t="s">
        <v>22</v>
      </c>
      <c r="D28" s="42">
        <f>D22</f>
        <v>74</v>
      </c>
      <c r="E28" s="27">
        <v>0</v>
      </c>
      <c r="F28" s="72">
        <f>F22</f>
        <v>0.19716</v>
      </c>
      <c r="G28" s="70">
        <v>0.062</v>
      </c>
      <c r="H28" s="27">
        <f>D28*E28</f>
        <v>0</v>
      </c>
      <c r="I28" s="27">
        <f>D28*F28</f>
        <v>14.58984</v>
      </c>
      <c r="J28" s="80">
        <f aca="true" t="shared" si="0" ref="J28:K30">J22</f>
        <v>755.9</v>
      </c>
      <c r="K28" s="84">
        <f t="shared" si="0"/>
        <v>0.02</v>
      </c>
      <c r="L28" s="84">
        <f>M28*G28</f>
        <v>0.937316</v>
      </c>
      <c r="M28" s="84">
        <f>K28*J28</f>
        <v>15.118</v>
      </c>
      <c r="N28" s="56">
        <v>24.12</v>
      </c>
      <c r="O28" s="29">
        <v>2113.38</v>
      </c>
      <c r="P28" s="28">
        <v>0</v>
      </c>
      <c r="Q28" s="43">
        <f>I28*O28*7</f>
        <v>215837.13241440002</v>
      </c>
      <c r="R28" s="91">
        <v>0</v>
      </c>
      <c r="S28" s="91">
        <f>L28*O28*7</f>
        <v>13866.33421656</v>
      </c>
      <c r="T28" s="27">
        <f>P28+Q28+S28</f>
        <v>229703.46663096003</v>
      </c>
    </row>
    <row r="29" spans="1:20" s="24" customFormat="1" ht="16.5" customHeight="1">
      <c r="A29" s="25">
        <v>2</v>
      </c>
      <c r="B29" s="26" t="s">
        <v>29</v>
      </c>
      <c r="C29" s="53" t="s">
        <v>22</v>
      </c>
      <c r="D29" s="42">
        <f>D23</f>
        <v>127</v>
      </c>
      <c r="E29" s="27">
        <v>0</v>
      </c>
      <c r="F29" s="72">
        <f>F22</f>
        <v>0.19716</v>
      </c>
      <c r="G29" s="70">
        <v>0.062</v>
      </c>
      <c r="H29" s="27">
        <v>0</v>
      </c>
      <c r="I29" s="27">
        <f>D29*F29</f>
        <v>25.03932</v>
      </c>
      <c r="J29" s="80">
        <f t="shared" si="0"/>
        <v>1527.3</v>
      </c>
      <c r="K29" s="84">
        <f t="shared" si="0"/>
        <v>0.02</v>
      </c>
      <c r="L29" s="84">
        <f>M29*G29</f>
        <v>1.8938519999999999</v>
      </c>
      <c r="M29" s="84">
        <f>K29*J29</f>
        <v>30.546</v>
      </c>
      <c r="N29" s="56">
        <v>24.12</v>
      </c>
      <c r="O29" s="29">
        <v>2113.38</v>
      </c>
      <c r="P29" s="28">
        <v>0</v>
      </c>
      <c r="Q29" s="43">
        <f>I29*O29*7</f>
        <v>370423.1867112</v>
      </c>
      <c r="R29" s="91">
        <v>0</v>
      </c>
      <c r="S29" s="91">
        <f>L29*O29*7</f>
        <v>28017.00257832</v>
      </c>
      <c r="T29" s="27">
        <f>P29+Q29+S29</f>
        <v>398440.18928951997</v>
      </c>
    </row>
    <row r="30" spans="1:20" s="24" customFormat="1" ht="16.5" customHeight="1">
      <c r="A30" s="25">
        <v>3</v>
      </c>
      <c r="B30" s="26" t="s">
        <v>32</v>
      </c>
      <c r="C30" s="53" t="s">
        <v>22</v>
      </c>
      <c r="D30" s="42">
        <f>D24</f>
        <v>156</v>
      </c>
      <c r="E30" s="27">
        <v>0</v>
      </c>
      <c r="F30" s="72">
        <f>F22</f>
        <v>0.19716</v>
      </c>
      <c r="G30" s="70">
        <v>0.062</v>
      </c>
      <c r="H30" s="27">
        <v>0</v>
      </c>
      <c r="I30" s="27">
        <f>D30*F30</f>
        <v>30.75696</v>
      </c>
      <c r="J30" s="80">
        <f t="shared" si="0"/>
        <v>2123.4</v>
      </c>
      <c r="K30" s="84">
        <f t="shared" si="0"/>
        <v>0.014</v>
      </c>
      <c r="L30" s="84">
        <f>M30*G30</f>
        <v>1.8431112</v>
      </c>
      <c r="M30" s="84">
        <f>K30*J30</f>
        <v>29.727600000000002</v>
      </c>
      <c r="N30" s="56">
        <v>24.12</v>
      </c>
      <c r="O30" s="29">
        <v>2113.38</v>
      </c>
      <c r="P30" s="28">
        <v>0</v>
      </c>
      <c r="Q30" s="43">
        <f>I30*O30*7</f>
        <v>455008.00887360005</v>
      </c>
      <c r="R30" s="91">
        <v>0</v>
      </c>
      <c r="S30" s="91">
        <f>L30*O30*7</f>
        <v>27266.360434992002</v>
      </c>
      <c r="T30" s="27">
        <f>P30+Q30+S30</f>
        <v>482274.36930859205</v>
      </c>
    </row>
    <row r="31" spans="1:20" s="65" customFormat="1" ht="16.5" customHeight="1">
      <c r="A31" s="59"/>
      <c r="B31" s="19" t="s">
        <v>25</v>
      </c>
      <c r="C31" s="59"/>
      <c r="D31" s="8">
        <f>SUM(D28:D30)</f>
        <v>357</v>
      </c>
      <c r="E31" s="61" t="s">
        <v>9</v>
      </c>
      <c r="F31" s="61" t="str">
        <f>E31</f>
        <v>---</v>
      </c>
      <c r="G31" s="62" t="s">
        <v>9</v>
      </c>
      <c r="H31" s="62" t="s">
        <v>9</v>
      </c>
      <c r="I31" s="63">
        <f>SUM(I28:I30)</f>
        <v>70.38612</v>
      </c>
      <c r="J31" s="81"/>
      <c r="K31" s="85"/>
      <c r="L31" s="85"/>
      <c r="M31" s="85"/>
      <c r="N31" s="10" t="str">
        <f>O31</f>
        <v>---</v>
      </c>
      <c r="O31" s="9" t="s">
        <v>9</v>
      </c>
      <c r="P31" s="9" t="s">
        <v>9</v>
      </c>
      <c r="Q31" s="66">
        <f>SUM(Q28:Q30)</f>
        <v>1041268.3279992001</v>
      </c>
      <c r="R31" s="92">
        <v>0</v>
      </c>
      <c r="S31" s="91">
        <f>SUM(S28:S30)</f>
        <v>69149.697229872</v>
      </c>
      <c r="T31" s="66">
        <f>SUM(T28:T30)</f>
        <v>1110418.0252290722</v>
      </c>
    </row>
    <row r="32" spans="1:20" s="36" customFormat="1" ht="15.75" customHeight="1">
      <c r="A32" s="45"/>
      <c r="B32" s="46"/>
      <c r="C32" s="45"/>
      <c r="D32" s="47"/>
      <c r="E32" s="48"/>
      <c r="F32" s="48"/>
      <c r="H32" s="49"/>
      <c r="I32" s="50"/>
      <c r="J32" s="83"/>
      <c r="K32" s="88"/>
      <c r="L32" s="88"/>
      <c r="M32" s="88"/>
      <c r="N32" s="55"/>
      <c r="O32" s="51"/>
      <c r="P32" s="51"/>
      <c r="Q32" s="44"/>
      <c r="R32" s="93"/>
      <c r="S32" s="93"/>
      <c r="T32" s="35"/>
    </row>
    <row r="33" spans="1:20" s="65" customFormat="1" ht="13.5" customHeight="1">
      <c r="A33" s="98" t="s">
        <v>26</v>
      </c>
      <c r="B33" s="98"/>
      <c r="C33" s="59"/>
      <c r="D33" s="8">
        <f>D31</f>
        <v>357</v>
      </c>
      <c r="E33" s="9" t="s">
        <v>9</v>
      </c>
      <c r="F33" s="9" t="s">
        <v>9</v>
      </c>
      <c r="G33" s="9" t="s">
        <v>9</v>
      </c>
      <c r="H33" s="9" t="s">
        <v>9</v>
      </c>
      <c r="I33" s="63">
        <f>I31*12</f>
        <v>844.6334400000001</v>
      </c>
      <c r="J33" s="81"/>
      <c r="K33" s="85"/>
      <c r="L33" s="85"/>
      <c r="M33" s="85"/>
      <c r="N33" s="10" t="str">
        <f>H33</f>
        <v>---</v>
      </c>
      <c r="O33" s="9" t="s">
        <v>9</v>
      </c>
      <c r="P33" s="67" t="str">
        <f>P31</f>
        <v>---</v>
      </c>
      <c r="Q33" s="66">
        <f>Q25+Q31</f>
        <v>1762440.9942132002</v>
      </c>
      <c r="R33" s="92"/>
      <c r="S33" s="92"/>
      <c r="T33" s="64">
        <f>T25+T31</f>
        <v>1879483.1224123123</v>
      </c>
    </row>
    <row r="34" spans="1:20" s="36" customFormat="1" ht="13.5" customHeight="1">
      <c r="A34" s="46"/>
      <c r="B34" s="46"/>
      <c r="C34" s="45"/>
      <c r="D34" s="47"/>
      <c r="E34" s="51"/>
      <c r="F34" s="51"/>
      <c r="H34" s="51"/>
      <c r="I34" s="50"/>
      <c r="J34" s="50"/>
      <c r="K34" s="50"/>
      <c r="L34" s="50"/>
      <c r="M34" s="50"/>
      <c r="N34" s="50"/>
      <c r="O34" s="51"/>
      <c r="P34" s="52"/>
      <c r="Q34" s="44"/>
      <c r="R34" s="44"/>
      <c r="S34" s="44"/>
      <c r="T34" s="44"/>
    </row>
    <row r="35" spans="1:20" s="24" customFormat="1" ht="15" customHeight="1">
      <c r="A35" s="16"/>
      <c r="B35" s="30"/>
      <c r="C35" s="14"/>
      <c r="D35" s="31"/>
      <c r="E35" s="18"/>
      <c r="F35" s="32"/>
      <c r="H35" s="33"/>
      <c r="I35" s="18"/>
      <c r="J35" s="18"/>
      <c r="K35" s="18"/>
      <c r="L35" s="18"/>
      <c r="M35" s="18"/>
      <c r="O35" s="1"/>
      <c r="P35" s="57" t="s">
        <v>24</v>
      </c>
      <c r="Q35" s="68">
        <f>I19+T33</f>
        <v>9543020.887130095</v>
      </c>
      <c r="R35" s="68"/>
      <c r="S35" s="68"/>
      <c r="T35" s="68"/>
    </row>
    <row r="36" spans="1:7" s="34" customFormat="1" ht="13.5">
      <c r="A36" s="34" t="s">
        <v>13</v>
      </c>
      <c r="G36" s="34" t="s">
        <v>12</v>
      </c>
    </row>
    <row r="38" s="34" customFormat="1" ht="13.5"/>
    <row r="39" s="34" customFormat="1" ht="13.5"/>
    <row r="40" spans="1:7" s="34" customFormat="1" ht="13.5">
      <c r="A40" s="34" t="s">
        <v>28</v>
      </c>
      <c r="G40" s="34" t="s">
        <v>36</v>
      </c>
    </row>
    <row r="41" spans="1:7" s="34" customFormat="1" ht="15" customHeight="1">
      <c r="A41" s="34" t="s">
        <v>14</v>
      </c>
      <c r="G41" s="34" t="s">
        <v>14</v>
      </c>
    </row>
    <row r="45" spans="1:2" ht="13.5">
      <c r="A45" s="73" t="s">
        <v>35</v>
      </c>
      <c r="B45" s="73"/>
    </row>
  </sheetData>
  <sheetProtection/>
  <mergeCells count="3">
    <mergeCell ref="A19:C19"/>
    <mergeCell ref="A33:B33"/>
    <mergeCell ref="A4:Q4"/>
  </mergeCells>
  <printOptions/>
  <pageMargins left="0.35" right="0.2" top="0.19" bottom="0.23" header="0.17" footer="0.29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2018-02-16T05:57:44Z</cp:lastPrinted>
  <dcterms:modified xsi:type="dcterms:W3CDTF">2018-02-16T05:59:34Z</dcterms:modified>
  <cp:category/>
  <cp:version/>
  <cp:contentType/>
  <cp:contentStatus/>
</cp:coreProperties>
</file>